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nker\LA OCD A M Dropbox\Anker Heegaard\LA - Rental Programs PRIME-3\NOFA\"/>
    </mc:Choice>
  </mc:AlternateContent>
  <xr:revisionPtr revIDLastSave="0" documentId="13_ncr:1_{3A0AB0D4-AA4C-4D90-A808-8349979CE1B8}" xr6:coauthVersionLast="47" xr6:coauthVersionMax="47" xr10:uidLastSave="{00000000-0000-0000-0000-000000000000}"/>
  <bookViews>
    <workbookView xWindow="29790" yWindow="1230" windowWidth="23025" windowHeight="21600" xr2:uid="{6C7840D2-10F8-42CD-88D2-E23C138A31D9}"/>
  </bookViews>
  <sheets>
    <sheet name="Basic Info &amp; Instructions" sheetId="1" r:id="rId1"/>
    <sheet name="Scoring" sheetId="2" r:id="rId2"/>
    <sheet name="Disaster Reslience" sheetId="3" r:id="rId3"/>
    <sheet name="Data" sheetId="4" state="hidden"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2" l="1"/>
  <c r="B21" i="2"/>
  <c r="B25" i="2"/>
  <c r="B23" i="2"/>
  <c r="B12" i="2"/>
  <c r="B13" i="2" s="1"/>
  <c r="B14" i="2" s="1"/>
  <c r="B15" i="2" s="1"/>
  <c r="C31" i="4"/>
  <c r="B20" i="2" l="1"/>
  <c r="B27" i="2" s="1"/>
  <c r="C7" i="3"/>
  <c r="C8" i="3"/>
  <c r="C9" i="3"/>
  <c r="C10" i="3"/>
  <c r="C11" i="3"/>
  <c r="C12" i="3"/>
  <c r="C13" i="3"/>
  <c r="C14" i="3"/>
  <c r="C15" i="3"/>
  <c r="C16" i="3"/>
  <c r="C17" i="3"/>
  <c r="C18" i="3"/>
  <c r="C6" i="3"/>
  <c r="B26" i="1"/>
  <c r="C27" i="1"/>
  <c r="B34" i="2"/>
  <c r="B26" i="2"/>
  <c r="B28" i="2" l="1"/>
  <c r="B29" i="2" s="1"/>
  <c r="B30" i="2" s="1"/>
  <c r="B31" i="2" s="1"/>
  <c r="B4" i="2" s="1"/>
  <c r="C5" i="3"/>
  <c r="A5" i="3" s="1"/>
  <c r="B16" i="2" l="1"/>
  <c r="B17" i="2" s="1"/>
  <c r="B35" i="2"/>
  <c r="A1" i="2" l="1"/>
  <c r="A1" i="3" s="1"/>
</calcChain>
</file>

<file path=xl/sharedStrings.xml><?xml version="1.0" encoding="utf-8"?>
<sst xmlns="http://schemas.openxmlformats.org/spreadsheetml/2006/main" count="190" uniqueCount="116">
  <si>
    <t>Name of Sponsor Entity</t>
  </si>
  <si>
    <t>Name of Authorized Sponsor Contact</t>
  </si>
  <si>
    <t>Email of Authorized Sponsor Contact</t>
  </si>
  <si>
    <t>Best Phone # of Authorized Sponsor Contact</t>
  </si>
  <si>
    <t>Street Address of Proposed Development</t>
  </si>
  <si>
    <t>Parish of Proposed Development</t>
  </si>
  <si>
    <t>Total Units of Proposed Development</t>
  </si>
  <si>
    <t>Proposed CDBG-DR Efficiency Score</t>
  </si>
  <si>
    <t>TDC</t>
  </si>
  <si>
    <t>CDBG-DR $ Requested</t>
  </si>
  <si>
    <t>[complete]</t>
  </si>
  <si>
    <t>MSA of Proposed Development</t>
  </si>
  <si>
    <t>Important Instruction and Basic Application Data</t>
  </si>
  <si>
    <t>Read Below!</t>
  </si>
  <si>
    <t>Complete the below</t>
  </si>
  <si>
    <t>City of Proposed Development</t>
  </si>
  <si>
    <t>State of Proposed Development</t>
  </si>
  <si>
    <t>LA</t>
  </si>
  <si>
    <t>5-Digit Zip Code of Proposed Development</t>
  </si>
  <si>
    <t>DBA Name of Proposed Development</t>
  </si>
  <si>
    <t>Partnership Name of Proposed Development</t>
  </si>
  <si>
    <t>[enter name of sponsor entity]</t>
  </si>
  <si>
    <t>[enter partnership name of proposed development]</t>
  </si>
  <si>
    <t>[enter city of proposed development]</t>
  </si>
  <si>
    <t>[enter name of authorized sponsor contact]</t>
  </si>
  <si>
    <t>[enter email of authorized sponsor contact]</t>
  </si>
  <si>
    <t>[enter phone of authorized sponsor contact]</t>
  </si>
  <si>
    <t>[enter DBA name of proposed development]</t>
  </si>
  <si>
    <t>[enter street address of proposed development]</t>
  </si>
  <si>
    <t xml:space="preserve">Acadia </t>
  </si>
  <si>
    <t xml:space="preserve">Allen </t>
  </si>
  <si>
    <t xml:space="preserve">Beauregard </t>
  </si>
  <si>
    <t xml:space="preserve">Caddo </t>
  </si>
  <si>
    <t xml:space="preserve">Calcasieu </t>
  </si>
  <si>
    <t xml:space="preserve">Cameron </t>
  </si>
  <si>
    <t xml:space="preserve">Grant </t>
  </si>
  <si>
    <t xml:space="preserve">Iberia </t>
  </si>
  <si>
    <t xml:space="preserve">Jackson </t>
  </si>
  <si>
    <t xml:space="preserve">Jefferson Davis </t>
  </si>
  <si>
    <t xml:space="preserve">La Salle </t>
  </si>
  <si>
    <t xml:space="preserve">Lafayette </t>
  </si>
  <si>
    <t xml:space="preserve">Lincoln </t>
  </si>
  <si>
    <t xml:space="preserve">Morehouse </t>
  </si>
  <si>
    <t xml:space="preserve">Natchitoches </t>
  </si>
  <si>
    <t xml:space="preserve">Ouachita </t>
  </si>
  <si>
    <t xml:space="preserve">Rapides </t>
  </si>
  <si>
    <t xml:space="preserve">Sabine </t>
  </si>
  <si>
    <t xml:space="preserve">St. Landry </t>
  </si>
  <si>
    <t xml:space="preserve">St. Martin </t>
  </si>
  <si>
    <t xml:space="preserve">Union </t>
  </si>
  <si>
    <t xml:space="preserve">Vermilion </t>
  </si>
  <si>
    <t xml:space="preserve">Vernon </t>
  </si>
  <si>
    <t xml:space="preserve">Winn </t>
  </si>
  <si>
    <t>[Select Parish of proposed development]</t>
  </si>
  <si>
    <t>MID</t>
  </si>
  <si>
    <t>Maybe</t>
  </si>
  <si>
    <t>Yes</t>
  </si>
  <si>
    <t>No</t>
  </si>
  <si>
    <t>If Maybe 1</t>
  </si>
  <si>
    <t>If Maybe 2</t>
  </si>
  <si>
    <t>3. Scoring submitted here is subject to review by the LHC.</t>
  </si>
  <si>
    <t>Rounded to Tenths</t>
  </si>
  <si>
    <t>Equals CDBG-DR Efficiency Points Earned</t>
  </si>
  <si>
    <t>Proposed Affordability Score</t>
  </si>
  <si>
    <t>Prelimimary Proposed Score</t>
  </si>
  <si>
    <t>TOTAL PROPOSED SCORE</t>
  </si>
  <si>
    <t>Adjusted CDBG</t>
  </si>
  <si>
    <t>First Stabilized Year GPR as Proposed</t>
  </si>
  <si>
    <t>First Stabilized Year GPR 100% at Market</t>
  </si>
  <si>
    <t>Parish Not Selected</t>
  </si>
  <si>
    <t>Equals Affordability Score Earned</t>
  </si>
  <si>
    <t>Preference as Most-Impacted and Distressed Area?</t>
  </si>
  <si>
    <t>Select One</t>
  </si>
  <si>
    <t>Seniors</t>
  </si>
  <si>
    <t>Family</t>
  </si>
  <si>
    <t>[Select One]</t>
  </si>
  <si>
    <t>Disaster Resilience Commitments</t>
  </si>
  <si>
    <t>Development Residency Type</t>
  </si>
  <si>
    <t>Development Construction Type</t>
  </si>
  <si>
    <t>Acquisition-Rehab</t>
  </si>
  <si>
    <t>New Construction</t>
  </si>
  <si>
    <t>Both A/R and N/C units</t>
  </si>
  <si>
    <t>Project commits to Required EGC Optional Criterion: EGC §1.6</t>
  </si>
  <si>
    <t>Project commits to Required EGC Optional Criterion: EGC §4.7</t>
  </si>
  <si>
    <t>Project commits to Required EGC Optional Criterion: EGC §5.9</t>
  </si>
  <si>
    <t>Project commits to Required EGC Optional Criterion: EGC §5.10</t>
  </si>
  <si>
    <r>
      <t xml:space="preserve">Application includes EGC 2020 Checklist with above items selected and </t>
    </r>
    <r>
      <rPr>
        <u/>
        <sz val="11"/>
        <color theme="1"/>
        <rFont val="Calibri"/>
        <family val="2"/>
        <scheme val="minor"/>
      </rPr>
      <t>&gt;</t>
    </r>
    <r>
      <rPr>
        <sz val="11"/>
        <color theme="1"/>
        <rFont val="Calibri"/>
        <family val="2"/>
        <scheme val="minor"/>
      </rPr>
      <t xml:space="preserve"> 50 total optional points</t>
    </r>
  </si>
  <si>
    <t>If the building footprint is located within Zone B or X-Shaded, all mechanicals and finished floors will be at least 3 above the nearest road centerline.</t>
  </si>
  <si>
    <t>LHC PRIME-3 NOFA Supplemental Application, REV 1MM/DD/YY</t>
  </si>
  <si>
    <t>1. This workbook must be completed and submitted with your PRIME-3 application, by the Application Date stipulated in the NOFA.  Your application must include this workbook and all submission requirements corresponding to your application for 4% LIHTCs and bonds, with the LHC. This workbook should be uploaded to the LHC through the LHC LIHTC application submission portal, as a Supplemental Material.</t>
  </si>
  <si>
    <t>2. All information in this Supplemental Application must be fully consistent with information otherwise submitted by the Applicant, pursuant to the requirements of the 2024 QAP, including the information contained in the required LIHTC Application Model. Required user-input cells have a blue background.</t>
  </si>
  <si>
    <t>4. Applicants should submit a printed and signed version of this form, and should submit this form electronically as an Excel file. The Excel file should be named: '[PROPNAME]-[PARISH]-PRIME-3 Supplemental.xls'.</t>
  </si>
  <si>
    <t>PRIME-3 CDBG Requested Amount</t>
  </si>
  <si>
    <t>Plus Equity from Boosted Basis (if any)</t>
  </si>
  <si>
    <t>Equals Adjusted CDBG for Efficiency Scoring</t>
  </si>
  <si>
    <r>
      <t xml:space="preserve">Times </t>
    </r>
    <r>
      <rPr>
        <b/>
        <sz val="11"/>
        <color rgb="FFFF0000"/>
        <rFont val="Calibri"/>
        <family val="2"/>
      </rPr>
      <t>80</t>
    </r>
    <r>
      <rPr>
        <sz val="11"/>
        <color theme="1"/>
        <rFont val="Calibri"/>
        <family val="2"/>
      </rPr>
      <t xml:space="preserve"> Points</t>
    </r>
  </si>
  <si>
    <t>TDC Less Adjusted CDBG</t>
  </si>
  <si>
    <t>Divided by the TDC</t>
  </si>
  <si>
    <t>Choose One</t>
  </si>
  <si>
    <t>Select</t>
  </si>
  <si>
    <t>1st Mortgage Term is less than 40 years</t>
  </si>
  <si>
    <t>1st Mortgage Term is 40 years</t>
  </si>
  <si>
    <t>Total Use Restricted Rents over CBDG POA</t>
  </si>
  <si>
    <t>Total Market Rents over CDBG POA</t>
  </si>
  <si>
    <t>Difference between Affd and Market over CDBG POA</t>
  </si>
  <si>
    <t>Two Times the Adjusted CDBG Funding</t>
  </si>
  <si>
    <t>…divided by the Difference between Affordable and Market rents over the CDBG POA</t>
  </si>
  <si>
    <r>
      <t xml:space="preserve">Times </t>
    </r>
    <r>
      <rPr>
        <b/>
        <sz val="11"/>
        <color rgb="FFFF0000"/>
        <rFont val="Calibri"/>
        <family val="2"/>
      </rPr>
      <t>20</t>
    </r>
    <r>
      <rPr>
        <sz val="11"/>
        <color theme="1"/>
        <rFont val="Calibri"/>
        <family val="2"/>
      </rPr>
      <t xml:space="preserve"> Points</t>
    </r>
  </si>
  <si>
    <t>(NOFA §3.1.6) Preference as Seniors Property?</t>
  </si>
  <si>
    <t>if L/D, MID Area?</t>
  </si>
  <si>
    <t>Project commits to achieve IBHS Fortified Gold Multifamily Certification, per NOFA §5.2 or Applies under §5.2.1</t>
  </si>
  <si>
    <t>Project commits to 'Flood Hardy' construction, per NOFA §5.3</t>
  </si>
  <si>
    <t>Project commits to unit and mechanical elevations, per NOFA §5.4</t>
  </si>
  <si>
    <t>Building footprint is not located within SHFA, per NOFA §4.7</t>
  </si>
  <si>
    <t>The application contains materials that either demonstrate the building footprint did not flood in the 2016 Great Floods, or that it did flood and the applicant contains a plan to mitigate for this risk, per NOFA §4.7</t>
  </si>
  <si>
    <t>the application contains materials which demonstrate that the applicant identified flood risk exposure on the CPRA's Master Plan Data Viewer, and either the property is in a location with no flood depth, or the application contains a plan for mitigating this risk, per NOFA §4.7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</si>
</sst>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lt;=9999999]###\-####;\(###\)\ ###\-####"/>
    <numFmt numFmtId="165" formatCode="00000"/>
    <numFmt numFmtId="166" formatCode="_(* #,##0.0000_);_(* \(#,##0.0000\);_(* &quot;-&quot;????_);_(@_)"/>
    <numFmt numFmtId="167" formatCode="_(* #,##0.0_);_(* \(#,##0.0\);_(* &quot;-&quot;?_);_(@_)"/>
    <numFmt numFmtId="169" formatCode="#,##0.0000_);\(#,##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font>
    <font>
      <sz val="16"/>
      <color theme="1"/>
      <name val="Calibri"/>
      <family val="2"/>
      <scheme val="minor"/>
    </font>
    <font>
      <i/>
      <sz val="14"/>
      <color theme="1"/>
      <name val="Calibri"/>
      <family val="2"/>
      <scheme val="minor"/>
    </font>
    <font>
      <sz val="11"/>
      <color theme="1"/>
      <name val="Calibri"/>
      <family val="2"/>
    </font>
    <font>
      <i/>
      <sz val="11"/>
      <color theme="1"/>
      <name val="Calibri"/>
      <family val="2"/>
    </font>
    <font>
      <sz val="8"/>
      <name val="Calibri"/>
      <family val="2"/>
      <scheme val="minor"/>
    </font>
    <font>
      <u/>
      <sz val="11"/>
      <color theme="1"/>
      <name val="Calibri"/>
      <family val="2"/>
      <scheme val="minor"/>
    </font>
    <font>
      <b/>
      <sz val="11"/>
      <color rgb="FFFF0000"/>
      <name val="Calibri"/>
      <family val="2"/>
      <scheme val="minor"/>
    </font>
    <font>
      <i/>
      <sz val="11"/>
      <color theme="1"/>
      <name val="Calibri"/>
      <family val="2"/>
      <scheme val="minor"/>
    </font>
    <font>
      <b/>
      <sz val="11"/>
      <color rgb="FFFF0000"/>
      <name val="Calibri"/>
      <family val="2"/>
    </font>
  </fonts>
  <fills count="6">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1">
    <xf numFmtId="0" fontId="0" fillId="0" borderId="0" xfId="0"/>
    <xf numFmtId="0" fontId="3" fillId="0" borderId="0" xfId="0" applyFont="1" applyAlignment="1">
      <alignment vertical="center"/>
    </xf>
    <xf numFmtId="0" fontId="4" fillId="0" borderId="0" xfId="0" applyFont="1"/>
    <xf numFmtId="0" fontId="0" fillId="0" borderId="0" xfId="0" applyAlignment="1">
      <alignment horizontal="center"/>
    </xf>
    <xf numFmtId="0" fontId="5" fillId="0" borderId="0" xfId="0" applyFont="1"/>
    <xf numFmtId="0" fontId="2" fillId="0" borderId="0" xfId="0" applyFont="1"/>
    <xf numFmtId="0" fontId="3" fillId="0" borderId="0" xfId="0" applyFont="1" applyAlignment="1">
      <alignment horizontal="right" vertical="top"/>
    </xf>
    <xf numFmtId="167" fontId="2" fillId="4" borderId="0" xfId="0" applyNumberFormat="1" applyFont="1" applyFill="1"/>
    <xf numFmtId="0" fontId="2" fillId="4" borderId="0" xfId="0" applyFont="1" applyFill="1" applyAlignment="1">
      <alignment horizontal="right"/>
    </xf>
    <xf numFmtId="0" fontId="6" fillId="0" borderId="0" xfId="0" applyFont="1" applyAlignment="1">
      <alignment horizontal="right" vertical="top"/>
    </xf>
    <xf numFmtId="0" fontId="7" fillId="3" borderId="0" xfId="0" applyFont="1" applyFill="1" applyAlignment="1">
      <alignment horizontal="left" vertical="top" wrapText="1"/>
    </xf>
    <xf numFmtId="164" fontId="7" fillId="3" borderId="0" xfId="0" applyNumberFormat="1" applyFont="1" applyFill="1" applyAlignment="1">
      <alignment horizontal="left" vertical="top" wrapText="1"/>
    </xf>
    <xf numFmtId="165" fontId="7" fillId="3" borderId="0" xfId="0" quotePrefix="1" applyNumberFormat="1" applyFont="1" applyFill="1" applyAlignment="1">
      <alignment horizontal="left" vertical="top" wrapText="1"/>
    </xf>
    <xf numFmtId="5" fontId="7" fillId="0" borderId="0" xfId="1" applyNumberFormat="1" applyFont="1" applyFill="1" applyAlignment="1">
      <alignment horizontal="center" vertical="top" wrapText="1"/>
    </xf>
    <xf numFmtId="0" fontId="0" fillId="0" borderId="0" xfId="0" applyAlignment="1">
      <alignment vertical="top"/>
    </xf>
    <xf numFmtId="0" fontId="0" fillId="0" borderId="0" xfId="0" applyAlignment="1">
      <alignment vertical="top" wrapText="1"/>
    </xf>
    <xf numFmtId="0" fontId="0" fillId="3" borderId="1" xfId="0" applyFill="1" applyBorder="1" applyAlignment="1">
      <alignment horizontal="center" vertical="top"/>
    </xf>
    <xf numFmtId="0" fontId="0" fillId="0" borderId="1" xfId="0" applyBorder="1" applyAlignment="1">
      <alignment vertical="top" wrapText="1"/>
    </xf>
    <xf numFmtId="0" fontId="2" fillId="2" borderId="0" xfId="0" applyFont="1" applyFill="1" applyAlignment="1">
      <alignment horizontal="left"/>
    </xf>
    <xf numFmtId="0" fontId="0" fillId="0" borderId="0" xfId="0" applyAlignment="1">
      <alignment horizontal="left" vertical="top" wrapText="1"/>
    </xf>
    <xf numFmtId="0" fontId="11" fillId="5" borderId="0" xfId="0" applyFont="1" applyFill="1" applyAlignment="1">
      <alignment horizontal="left" vertical="top" wrapText="1"/>
    </xf>
    <xf numFmtId="0" fontId="10" fillId="0" borderId="2" xfId="0" applyFont="1" applyBorder="1" applyAlignment="1">
      <alignment horizontal="left" vertical="top"/>
    </xf>
    <xf numFmtId="0" fontId="6" fillId="0" borderId="0" xfId="0" applyFont="1" applyAlignment="1">
      <alignment horizontal="right" vertical="top" wrapText="1"/>
    </xf>
    <xf numFmtId="5" fontId="6" fillId="3" borderId="1" xfId="2" applyNumberFormat="1" applyFont="1" applyFill="1" applyBorder="1" applyAlignment="1">
      <alignment horizontal="right" vertical="top" wrapText="1"/>
    </xf>
    <xf numFmtId="5" fontId="6" fillId="0" borderId="1" xfId="2" applyNumberFormat="1" applyFont="1" applyFill="1" applyBorder="1" applyAlignment="1">
      <alignment horizontal="right" vertical="top" wrapText="1"/>
    </xf>
    <xf numFmtId="169" fontId="6" fillId="0" borderId="1" xfId="2" applyNumberFormat="1" applyFont="1" applyFill="1" applyBorder="1" applyAlignment="1">
      <alignment horizontal="right" vertical="top" wrapText="1"/>
    </xf>
    <xf numFmtId="166" fontId="6" fillId="0" borderId="1" xfId="1" applyNumberFormat="1" applyFont="1" applyFill="1" applyBorder="1" applyAlignment="1">
      <alignment horizontal="left" vertical="top" wrapText="1"/>
    </xf>
    <xf numFmtId="167" fontId="0" fillId="0" borderId="1" xfId="0" applyNumberFormat="1" applyBorder="1"/>
    <xf numFmtId="167" fontId="2" fillId="4" borderId="1" xfId="0" applyNumberFormat="1" applyFont="1" applyFill="1" applyBorder="1"/>
    <xf numFmtId="42" fontId="6" fillId="3" borderId="1" xfId="2" applyNumberFormat="1" applyFont="1" applyFill="1" applyBorder="1" applyAlignment="1">
      <alignment horizontal="center" vertical="top" wrapText="1"/>
    </xf>
    <xf numFmtId="166" fontId="0" fillId="0" borderId="1" xfId="0" applyNumberFormat="1" applyBorder="1"/>
  </cellXfs>
  <cellStyles count="3">
    <cellStyle name="Comma" xfId="1" builtinId="3"/>
    <cellStyle name="Currency" xfId="2" builtinId="4"/>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9792-2DF5-409F-A4B1-F94F1D179F08}">
  <dimension ref="A1:C39"/>
  <sheetViews>
    <sheetView tabSelected="1" workbookViewId="0">
      <selection activeCell="B31" sqref="B31"/>
    </sheetView>
  </sheetViews>
  <sheetFormatPr defaultRowHeight="15" x14ac:dyDescent="0.25"/>
  <cols>
    <col min="1" max="2" width="44.7109375" customWidth="1"/>
    <col min="3" max="3" width="0" hidden="1" customWidth="1"/>
  </cols>
  <sheetData>
    <row r="1" spans="1:2" ht="21" x14ac:dyDescent="0.35">
      <c r="A1" s="2" t="s">
        <v>88</v>
      </c>
    </row>
    <row r="2" spans="1:2" ht="18.75" x14ac:dyDescent="0.3">
      <c r="A2" s="4" t="s">
        <v>12</v>
      </c>
    </row>
    <row r="3" spans="1:2" ht="9.9499999999999993" customHeight="1" x14ac:dyDescent="0.35">
      <c r="A3" s="2"/>
    </row>
    <row r="4" spans="1:2" x14ac:dyDescent="0.25">
      <c r="A4" s="18" t="s">
        <v>13</v>
      </c>
      <c r="B4" s="18"/>
    </row>
    <row r="5" spans="1:2" ht="82.5" customHeight="1" x14ac:dyDescent="0.25">
      <c r="A5" s="20" t="s">
        <v>89</v>
      </c>
      <c r="B5" s="20"/>
    </row>
    <row r="6" spans="1:2" ht="67.5" customHeight="1" x14ac:dyDescent="0.25">
      <c r="A6" s="20" t="s">
        <v>90</v>
      </c>
      <c r="B6" s="20"/>
    </row>
    <row r="7" spans="1:2" ht="19.5" customHeight="1" x14ac:dyDescent="0.25">
      <c r="A7" s="20" t="s">
        <v>60</v>
      </c>
      <c r="B7" s="20"/>
    </row>
    <row r="8" spans="1:2" ht="51" customHeight="1" x14ac:dyDescent="0.25">
      <c r="A8" s="20" t="s">
        <v>91</v>
      </c>
      <c r="B8" s="20"/>
    </row>
    <row r="9" spans="1:2" x14ac:dyDescent="0.25">
      <c r="A9" s="18" t="s">
        <v>14</v>
      </c>
      <c r="B9" s="18"/>
    </row>
    <row r="10" spans="1:2" ht="9.9499999999999993" customHeight="1" x14ac:dyDescent="0.25">
      <c r="A10" s="19"/>
      <c r="B10" s="19"/>
    </row>
    <row r="11" spans="1:2" x14ac:dyDescent="0.25">
      <c r="A11" s="9" t="s">
        <v>0</v>
      </c>
      <c r="B11" s="10" t="s">
        <v>21</v>
      </c>
    </row>
    <row r="12" spans="1:2" x14ac:dyDescent="0.25">
      <c r="A12" s="9" t="s">
        <v>1</v>
      </c>
      <c r="B12" s="10" t="s">
        <v>24</v>
      </c>
    </row>
    <row r="13" spans="1:2" x14ac:dyDescent="0.25">
      <c r="A13" s="9" t="s">
        <v>2</v>
      </c>
      <c r="B13" s="10" t="s">
        <v>25</v>
      </c>
    </row>
    <row r="14" spans="1:2" x14ac:dyDescent="0.25">
      <c r="A14" s="9" t="s">
        <v>3</v>
      </c>
      <c r="B14" s="11" t="s">
        <v>26</v>
      </c>
    </row>
    <row r="15" spans="1:2" ht="30" x14ac:dyDescent="0.25">
      <c r="A15" s="9" t="s">
        <v>20</v>
      </c>
      <c r="B15" s="10" t="s">
        <v>22</v>
      </c>
    </row>
    <row r="16" spans="1:2" x14ac:dyDescent="0.25">
      <c r="A16" s="9" t="s">
        <v>19</v>
      </c>
      <c r="B16" s="10" t="s">
        <v>27</v>
      </c>
    </row>
    <row r="17" spans="1:3" x14ac:dyDescent="0.25">
      <c r="A17" s="9" t="s">
        <v>4</v>
      </c>
      <c r="B17" s="10" t="s">
        <v>28</v>
      </c>
    </row>
    <row r="18" spans="1:3" x14ac:dyDescent="0.25">
      <c r="A18" s="9" t="s">
        <v>15</v>
      </c>
      <c r="B18" s="10" t="s">
        <v>23</v>
      </c>
    </row>
    <row r="19" spans="1:3" x14ac:dyDescent="0.25">
      <c r="A19" s="9" t="s">
        <v>16</v>
      </c>
      <c r="B19" s="10" t="s">
        <v>17</v>
      </c>
    </row>
    <row r="20" spans="1:3" x14ac:dyDescent="0.25">
      <c r="A20" s="9" t="s">
        <v>18</v>
      </c>
      <c r="B20" s="12"/>
    </row>
    <row r="21" spans="1:3" x14ac:dyDescent="0.25">
      <c r="A21" s="9" t="s">
        <v>5</v>
      </c>
      <c r="B21" s="10" t="s">
        <v>33</v>
      </c>
    </row>
    <row r="22" spans="1:3" x14ac:dyDescent="0.25">
      <c r="A22" s="9" t="s">
        <v>11</v>
      </c>
      <c r="B22" s="10" t="s">
        <v>10</v>
      </c>
    </row>
    <row r="23" spans="1:3" x14ac:dyDescent="0.25">
      <c r="A23" s="9" t="s">
        <v>6</v>
      </c>
      <c r="B23" s="10" t="s">
        <v>10</v>
      </c>
    </row>
    <row r="24" spans="1:3" x14ac:dyDescent="0.25">
      <c r="A24" s="9" t="s">
        <v>77</v>
      </c>
      <c r="B24" s="10" t="s">
        <v>72</v>
      </c>
    </row>
    <row r="25" spans="1:3" x14ac:dyDescent="0.25">
      <c r="A25" s="9" t="s">
        <v>78</v>
      </c>
      <c r="B25" s="10" t="s">
        <v>75</v>
      </c>
    </row>
    <row r="26" spans="1:3" x14ac:dyDescent="0.25">
      <c r="A26" s="9" t="s">
        <v>92</v>
      </c>
      <c r="B26" s="13">
        <f>Scoring!B10</f>
        <v>10000000</v>
      </c>
    </row>
    <row r="27" spans="1:3" x14ac:dyDescent="0.25">
      <c r="A27" s="9" t="s">
        <v>109</v>
      </c>
      <c r="B27" s="10" t="s">
        <v>99</v>
      </c>
      <c r="C27" t="str">
        <f>VLOOKUP(B21,Data!B5:D29,3)</f>
        <v>Yes</v>
      </c>
    </row>
    <row r="28" spans="1:3" ht="15.75" x14ac:dyDescent="0.25">
      <c r="A28" s="6"/>
      <c r="B28" s="1"/>
    </row>
    <row r="29" spans="1:3" ht="15.75" x14ac:dyDescent="0.25">
      <c r="A29" s="6"/>
      <c r="B29" s="1"/>
    </row>
    <row r="30" spans="1:3" ht="15.75" x14ac:dyDescent="0.25">
      <c r="A30" s="6"/>
      <c r="B30" s="1"/>
    </row>
    <row r="31" spans="1:3" ht="15.75" x14ac:dyDescent="0.25">
      <c r="A31" s="6"/>
    </row>
    <row r="37" spans="1:1" x14ac:dyDescent="0.25">
      <c r="A37" t="s">
        <v>99</v>
      </c>
    </row>
    <row r="38" spans="1:1" x14ac:dyDescent="0.25">
      <c r="A38" t="s">
        <v>56</v>
      </c>
    </row>
    <row r="39" spans="1:1" x14ac:dyDescent="0.25">
      <c r="A39" t="s">
        <v>57</v>
      </c>
    </row>
  </sheetData>
  <sheetProtection selectLockedCells="1"/>
  <dataConsolidate link="1"/>
  <mergeCells count="7">
    <mergeCell ref="A9:B9"/>
    <mergeCell ref="A10:B10"/>
    <mergeCell ref="A4:B4"/>
    <mergeCell ref="A8:B8"/>
    <mergeCell ref="A5:B5"/>
    <mergeCell ref="A6:B6"/>
    <mergeCell ref="A7:B7"/>
  </mergeCells>
  <dataValidations count="2">
    <dataValidation operator="equal" allowBlank="1" showInputMessage="1" showErrorMessage="1" sqref="B20" xr:uid="{A5FD9872-E67B-48AE-BEED-6AA4BAE62CF6}"/>
    <dataValidation type="list" allowBlank="1" showInputMessage="1" showErrorMessage="1" sqref="B27" xr:uid="{15850789-4065-431D-81F8-B28C6FD2347D}">
      <formula1>$A$37:$A$39</formula1>
    </dataValidation>
  </dataValidations>
  <pageMargins left="0.7" right="0.7" top="0.75" bottom="0.75" header="0.3" footer="0.3"/>
  <pageSetup orientation="portrait" r:id="rId1"/>
  <headerFooter>
    <oddFooter>&amp;LPRIME-2 Supplemental&amp;C&amp;F&amp;R&amp;A</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4CEA027B-890E-49D4-AC2E-351E6AD2C8DF}">
          <x14:formula1>
            <xm:f>Data!$B$5:$B$29</xm:f>
          </x14:formula1>
          <xm:sqref>B21</xm:sqref>
        </x14:dataValidation>
        <x14:dataValidation type="list" allowBlank="1" showInputMessage="1" showErrorMessage="1" xr:uid="{E8E13BB6-B0E3-4BD6-AB94-88D17C5E7D9D}">
          <x14:formula1>
            <xm:f>Data!$C$33:$C$35</xm:f>
          </x14:formula1>
          <xm:sqref>B24</xm:sqref>
        </x14:dataValidation>
        <x14:dataValidation type="list" allowBlank="1" showInputMessage="1" showErrorMessage="1" xr:uid="{5301A451-9F41-4FFA-86AC-83E5F598EA13}">
          <x14:formula1>
            <xm:f>Data!$D$33:$D$36</xm:f>
          </x14:formula1>
          <xm:sqref>B25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DB576-0759-42D8-9279-FE5D4D2FD2CF}">
  <dimension ref="A1:B48"/>
  <sheetViews>
    <sheetView topLeftCell="A2" workbookViewId="0">
      <selection activeCell="B55" sqref="B55"/>
    </sheetView>
  </sheetViews>
  <sheetFormatPr defaultRowHeight="15" x14ac:dyDescent="0.25"/>
  <cols>
    <col min="1" max="1" width="50.28515625" customWidth="1"/>
    <col min="2" max="2" width="28.85546875" customWidth="1"/>
    <col min="3" max="3" width="36.85546875" customWidth="1"/>
  </cols>
  <sheetData>
    <row r="1" spans="1:2" ht="21" x14ac:dyDescent="0.35">
      <c r="A1" s="2" t="str">
        <f>'Basic Info &amp; Instructions'!A1</f>
        <v>LHC PRIME-3 NOFA Supplemental Application, REV 1MM/DD/YY</v>
      </c>
    </row>
    <row r="2" spans="1:2" ht="18.75" x14ac:dyDescent="0.3">
      <c r="A2" s="4" t="s">
        <v>64</v>
      </c>
    </row>
    <row r="3" spans="1:2" ht="9.9499999999999993" customHeight="1" x14ac:dyDescent="0.25"/>
    <row r="4" spans="1:2" x14ac:dyDescent="0.25">
      <c r="A4" s="8" t="s">
        <v>65</v>
      </c>
      <c r="B4" s="7">
        <f>B17+B31</f>
        <v>57.099999999999994</v>
      </c>
    </row>
    <row r="5" spans="1:2" ht="9.9499999999999993" customHeight="1" x14ac:dyDescent="0.25"/>
    <row r="6" spans="1:2" x14ac:dyDescent="0.25">
      <c r="A6" s="18" t="s">
        <v>14</v>
      </c>
      <c r="B6" s="18"/>
    </row>
    <row r="7" spans="1:2" ht="9.9499999999999993" customHeight="1" x14ac:dyDescent="0.25"/>
    <row r="8" spans="1:2" x14ac:dyDescent="0.25">
      <c r="A8" s="5" t="s">
        <v>7</v>
      </c>
    </row>
    <row r="9" spans="1:2" x14ac:dyDescent="0.25">
      <c r="A9" s="9" t="s">
        <v>8</v>
      </c>
      <c r="B9" s="23">
        <v>28000000</v>
      </c>
    </row>
    <row r="10" spans="1:2" x14ac:dyDescent="0.25">
      <c r="A10" s="9" t="s">
        <v>9</v>
      </c>
      <c r="B10" s="23">
        <v>10000000</v>
      </c>
    </row>
    <row r="11" spans="1:2" x14ac:dyDescent="0.25">
      <c r="A11" s="9" t="s">
        <v>93</v>
      </c>
      <c r="B11" s="23">
        <v>1100000</v>
      </c>
    </row>
    <row r="12" spans="1:2" x14ac:dyDescent="0.25">
      <c r="A12" s="9" t="s">
        <v>94</v>
      </c>
      <c r="B12" s="24">
        <f>B10+B11</f>
        <v>11100000</v>
      </c>
    </row>
    <row r="13" spans="1:2" x14ac:dyDescent="0.25">
      <c r="A13" s="9" t="s">
        <v>96</v>
      </c>
      <c r="B13" s="24">
        <f>B9-B12</f>
        <v>16900000</v>
      </c>
    </row>
    <row r="14" spans="1:2" x14ac:dyDescent="0.25">
      <c r="A14" s="9" t="s">
        <v>97</v>
      </c>
      <c r="B14" s="25">
        <f>B13/B9</f>
        <v>0.60357142857142854</v>
      </c>
    </row>
    <row r="15" spans="1:2" x14ac:dyDescent="0.25">
      <c r="A15" s="9" t="s">
        <v>95</v>
      </c>
      <c r="B15" s="26">
        <f>IF(B14="","",B14*80)</f>
        <v>48.285714285714285</v>
      </c>
    </row>
    <row r="16" spans="1:2" x14ac:dyDescent="0.25">
      <c r="A16" s="9" t="s">
        <v>61</v>
      </c>
      <c r="B16" s="27">
        <f>IF(B15="","",ROUND(B15,1))</f>
        <v>48.3</v>
      </c>
    </row>
    <row r="17" spans="1:2" x14ac:dyDescent="0.25">
      <c r="A17" s="9" t="s">
        <v>62</v>
      </c>
      <c r="B17" s="28">
        <f>IF(B16="",0,B16)</f>
        <v>48.3</v>
      </c>
    </row>
    <row r="18" spans="1:2" ht="9.9499999999999993" customHeight="1" x14ac:dyDescent="0.25"/>
    <row r="19" spans="1:2" x14ac:dyDescent="0.25">
      <c r="A19" s="5" t="s">
        <v>63</v>
      </c>
    </row>
    <row r="20" spans="1:2" x14ac:dyDescent="0.25">
      <c r="A20" s="9" t="s">
        <v>66</v>
      </c>
      <c r="B20" s="24">
        <f>B12</f>
        <v>11100000</v>
      </c>
    </row>
    <row r="21" spans="1:2" x14ac:dyDescent="0.25">
      <c r="A21" s="9" t="s">
        <v>67</v>
      </c>
      <c r="B21" s="23">
        <f>28011900/35</f>
        <v>800340</v>
      </c>
    </row>
    <row r="22" spans="1:2" ht="30.75" customHeight="1" x14ac:dyDescent="0.25">
      <c r="A22" s="9" t="s">
        <v>98</v>
      </c>
      <c r="B22" s="29" t="s">
        <v>100</v>
      </c>
    </row>
    <row r="23" spans="1:2" x14ac:dyDescent="0.25">
      <c r="A23" s="9" t="s">
        <v>102</v>
      </c>
      <c r="B23" s="24">
        <f>IF($B$22="select","",VLOOKUP($B$22,$A$47:$B$48,2,FALSE)*B21)</f>
        <v>28011900</v>
      </c>
    </row>
    <row r="24" spans="1:2" x14ac:dyDescent="0.25">
      <c r="A24" s="9" t="s">
        <v>68</v>
      </c>
      <c r="B24" s="23">
        <f>37800000/35</f>
        <v>1080000</v>
      </c>
    </row>
    <row r="25" spans="1:2" x14ac:dyDescent="0.25">
      <c r="A25" s="9" t="s">
        <v>103</v>
      </c>
      <c r="B25" s="24">
        <f>IF($B$22="select","",VLOOKUP($B$22,$A$47:$B$48,2,FALSE)*B24)</f>
        <v>37800000</v>
      </c>
    </row>
    <row r="26" spans="1:2" x14ac:dyDescent="0.25">
      <c r="A26" s="9" t="s">
        <v>104</v>
      </c>
      <c r="B26" s="24">
        <f>B25-B23</f>
        <v>9788100</v>
      </c>
    </row>
    <row r="27" spans="1:2" x14ac:dyDescent="0.25">
      <c r="A27" s="9" t="s">
        <v>105</v>
      </c>
      <c r="B27" s="24">
        <f>B20*2</f>
        <v>22200000</v>
      </c>
    </row>
    <row r="28" spans="1:2" ht="30" x14ac:dyDescent="0.25">
      <c r="A28" s="22" t="s">
        <v>106</v>
      </c>
      <c r="B28" s="26">
        <f>IF(B26=0,"",B26/B27)</f>
        <v>0.4409054054054054</v>
      </c>
    </row>
    <row r="29" spans="1:2" x14ac:dyDescent="0.25">
      <c r="A29" s="9" t="s">
        <v>107</v>
      </c>
      <c r="B29" s="30">
        <f>IF(B28="","",B28*20)</f>
        <v>8.8181081081081079</v>
      </c>
    </row>
    <row r="30" spans="1:2" x14ac:dyDescent="0.25">
      <c r="A30" s="9" t="s">
        <v>61</v>
      </c>
      <c r="B30" s="27">
        <f>IF(B29="","",ROUND(B29,1))</f>
        <v>8.8000000000000007</v>
      </c>
    </row>
    <row r="31" spans="1:2" x14ac:dyDescent="0.25">
      <c r="A31" s="9" t="s">
        <v>70</v>
      </c>
      <c r="B31" s="28">
        <f>B30</f>
        <v>8.8000000000000007</v>
      </c>
    </row>
    <row r="32" spans="1:2" x14ac:dyDescent="0.25">
      <c r="A32" s="9"/>
      <c r="B32" s="9"/>
    </row>
    <row r="34" spans="1:2" x14ac:dyDescent="0.25">
      <c r="A34" s="9" t="s">
        <v>108</v>
      </c>
      <c r="B34" s="3" t="str">
        <f>IF('Basic Info &amp; Instructions'!B24=Data!C34,"Yes","No")</f>
        <v>No</v>
      </c>
    </row>
    <row r="35" spans="1:2" x14ac:dyDescent="0.25">
      <c r="A35" s="9" t="s">
        <v>71</v>
      </c>
      <c r="B35" s="3" t="str">
        <f>'Basic Info &amp; Instructions'!B27</f>
        <v>Select</v>
      </c>
    </row>
    <row r="46" spans="1:2" hidden="1" x14ac:dyDescent="0.25">
      <c r="A46" t="s">
        <v>99</v>
      </c>
    </row>
    <row r="47" spans="1:2" hidden="1" x14ac:dyDescent="0.25">
      <c r="A47" t="s">
        <v>100</v>
      </c>
      <c r="B47">
        <v>35</v>
      </c>
    </row>
    <row r="48" spans="1:2" hidden="1" x14ac:dyDescent="0.25">
      <c r="A48" t="s">
        <v>101</v>
      </c>
      <c r="B48">
        <v>40</v>
      </c>
    </row>
  </sheetData>
  <mergeCells count="1">
    <mergeCell ref="A6:B6"/>
  </mergeCells>
  <dataValidations count="1">
    <dataValidation type="list" allowBlank="1" showInputMessage="1" showErrorMessage="1" sqref="B22" xr:uid="{5CD8A84C-A89C-4B10-B8A6-602311944A75}">
      <formula1>$A$46:$A$48</formula1>
    </dataValidation>
  </dataValidations>
  <pageMargins left="0.7" right="0.7" top="0.75" bottom="0.75" header="0.3" footer="0.3"/>
  <pageSetup orientation="portrait" r:id="rId1"/>
  <headerFooter>
    <oddFooter>&amp;LPRIME-2 Supplemental&amp;C&amp;F&amp;R&amp;A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4CC0-2CF3-42F2-8EA4-A4341DAF47E7}">
  <dimension ref="A1:C31"/>
  <sheetViews>
    <sheetView workbookViewId="0">
      <selection activeCell="B19" sqref="B19"/>
    </sheetView>
  </sheetViews>
  <sheetFormatPr defaultRowHeight="15" x14ac:dyDescent="0.25"/>
  <cols>
    <col min="1" max="2" width="44.7109375" customWidth="1"/>
    <col min="3" max="3" width="0" hidden="1" customWidth="1"/>
  </cols>
  <sheetData>
    <row r="1" spans="1:3" ht="21" x14ac:dyDescent="0.35">
      <c r="A1" s="2" t="str">
        <f>Scoring!A1</f>
        <v>LHC PRIME-3 NOFA Supplemental Application, REV 1MM/DD/YY</v>
      </c>
    </row>
    <row r="2" spans="1:3" ht="18.75" x14ac:dyDescent="0.3">
      <c r="A2" s="4" t="s">
        <v>76</v>
      </c>
    </row>
    <row r="4" spans="1:3" x14ac:dyDescent="0.25">
      <c r="A4" s="18" t="s">
        <v>14</v>
      </c>
      <c r="B4" s="18"/>
    </row>
    <row r="5" spans="1:3" ht="20.25" customHeight="1" x14ac:dyDescent="0.25">
      <c r="A5" s="21" t="str">
        <f>IF(C5&gt;0,"Warning, resolve one or more issues related to disaster-resilience requirements before submitting","")</f>
        <v/>
      </c>
      <c r="B5" s="21"/>
      <c r="C5">
        <f>SUM(C6:C18)</f>
        <v>0</v>
      </c>
    </row>
    <row r="6" spans="1:3" ht="30" x14ac:dyDescent="0.25">
      <c r="A6" s="16" t="s">
        <v>75</v>
      </c>
      <c r="B6" s="17" t="s">
        <v>82</v>
      </c>
      <c r="C6">
        <f>IF(A6="No",1,0)</f>
        <v>0</v>
      </c>
    </row>
    <row r="7" spans="1:3" ht="30" x14ac:dyDescent="0.25">
      <c r="A7" s="16" t="s">
        <v>75</v>
      </c>
      <c r="B7" s="17" t="s">
        <v>83</v>
      </c>
      <c r="C7">
        <f t="shared" ref="C7:C18" si="0">IF(A7="No",1,0)</f>
        <v>0</v>
      </c>
    </row>
    <row r="8" spans="1:3" ht="30" x14ac:dyDescent="0.25">
      <c r="A8" s="16" t="s">
        <v>75</v>
      </c>
      <c r="B8" s="17" t="s">
        <v>84</v>
      </c>
      <c r="C8">
        <f t="shared" si="0"/>
        <v>0</v>
      </c>
    </row>
    <row r="9" spans="1:3" ht="30" x14ac:dyDescent="0.25">
      <c r="A9" s="16" t="s">
        <v>75</v>
      </c>
      <c r="B9" s="17" t="s">
        <v>85</v>
      </c>
      <c r="C9">
        <f t="shared" si="0"/>
        <v>0</v>
      </c>
    </row>
    <row r="10" spans="1:3" ht="30" x14ac:dyDescent="0.25">
      <c r="A10" s="16" t="s">
        <v>75</v>
      </c>
      <c r="B10" s="17" t="s">
        <v>85</v>
      </c>
      <c r="C10">
        <f t="shared" si="0"/>
        <v>0</v>
      </c>
    </row>
    <row r="11" spans="1:3" ht="45" x14ac:dyDescent="0.25">
      <c r="A11" s="16" t="s">
        <v>75</v>
      </c>
      <c r="B11" s="17" t="s">
        <v>86</v>
      </c>
      <c r="C11">
        <f t="shared" si="0"/>
        <v>0</v>
      </c>
    </row>
    <row r="12" spans="1:3" ht="45" x14ac:dyDescent="0.25">
      <c r="A12" s="16" t="s">
        <v>75</v>
      </c>
      <c r="B12" s="17" t="s">
        <v>110</v>
      </c>
      <c r="C12">
        <f t="shared" si="0"/>
        <v>0</v>
      </c>
    </row>
    <row r="13" spans="1:3" ht="30" x14ac:dyDescent="0.25">
      <c r="A13" s="16" t="s">
        <v>75</v>
      </c>
      <c r="B13" s="17" t="s">
        <v>111</v>
      </c>
      <c r="C13">
        <f t="shared" si="0"/>
        <v>0</v>
      </c>
    </row>
    <row r="14" spans="1:3" ht="30" x14ac:dyDescent="0.25">
      <c r="A14" s="16" t="s">
        <v>75</v>
      </c>
      <c r="B14" s="17" t="s">
        <v>112</v>
      </c>
      <c r="C14">
        <f t="shared" si="0"/>
        <v>0</v>
      </c>
    </row>
    <row r="15" spans="1:3" ht="30" x14ac:dyDescent="0.25">
      <c r="A15" s="16" t="s">
        <v>75</v>
      </c>
      <c r="B15" s="17" t="s">
        <v>113</v>
      </c>
      <c r="C15">
        <f t="shared" si="0"/>
        <v>0</v>
      </c>
    </row>
    <row r="16" spans="1:3" ht="60" x14ac:dyDescent="0.25">
      <c r="A16" s="16" t="s">
        <v>75</v>
      </c>
      <c r="B16" s="17" t="s">
        <v>87</v>
      </c>
      <c r="C16">
        <f t="shared" si="0"/>
        <v>0</v>
      </c>
    </row>
    <row r="17" spans="1:3" ht="75" x14ac:dyDescent="0.25">
      <c r="A17" s="16" t="s">
        <v>75</v>
      </c>
      <c r="B17" s="17" t="s">
        <v>114</v>
      </c>
      <c r="C17">
        <f t="shared" si="0"/>
        <v>0</v>
      </c>
    </row>
    <row r="18" spans="1:3" ht="90" x14ac:dyDescent="0.25">
      <c r="A18" s="16" t="s">
        <v>75</v>
      </c>
      <c r="B18" s="17" t="s">
        <v>115</v>
      </c>
      <c r="C18">
        <f t="shared" si="0"/>
        <v>0</v>
      </c>
    </row>
    <row r="19" spans="1:3" x14ac:dyDescent="0.25">
      <c r="A19" s="14"/>
      <c r="B19" s="15"/>
    </row>
    <row r="20" spans="1:3" x14ac:dyDescent="0.25">
      <c r="A20" s="14"/>
      <c r="B20" s="15"/>
    </row>
    <row r="21" spans="1:3" x14ac:dyDescent="0.25">
      <c r="A21" s="14"/>
      <c r="B21" s="14"/>
    </row>
    <row r="22" spans="1:3" x14ac:dyDescent="0.25">
      <c r="A22" s="14"/>
      <c r="B22" s="14"/>
    </row>
    <row r="23" spans="1:3" x14ac:dyDescent="0.25">
      <c r="A23" s="14"/>
      <c r="B23" s="14"/>
    </row>
    <row r="24" spans="1:3" x14ac:dyDescent="0.25">
      <c r="A24" s="14"/>
      <c r="B24" s="14"/>
    </row>
    <row r="25" spans="1:3" x14ac:dyDescent="0.25">
      <c r="A25" s="14"/>
      <c r="B25" s="14"/>
    </row>
    <row r="26" spans="1:3" x14ac:dyDescent="0.25">
      <c r="A26" s="14"/>
      <c r="B26" s="14"/>
    </row>
    <row r="27" spans="1:3" x14ac:dyDescent="0.25">
      <c r="A27" s="14"/>
      <c r="B27" s="14"/>
    </row>
    <row r="28" spans="1:3" x14ac:dyDescent="0.25">
      <c r="A28" s="14"/>
      <c r="B28" s="14"/>
    </row>
    <row r="29" spans="1:3" x14ac:dyDescent="0.25">
      <c r="A29" s="14"/>
      <c r="B29" s="14"/>
    </row>
    <row r="30" spans="1:3" x14ac:dyDescent="0.25">
      <c r="A30" s="14"/>
      <c r="B30" s="14"/>
    </row>
    <row r="31" spans="1:3" x14ac:dyDescent="0.25">
      <c r="A31" s="14"/>
      <c r="B31" s="14"/>
    </row>
  </sheetData>
  <mergeCells count="2">
    <mergeCell ref="A4:B4"/>
    <mergeCell ref="A5:B5"/>
  </mergeCells>
  <phoneticPr fontId="8" type="noConversion"/>
  <conditionalFormatting sqref="A6:A18">
    <cfRule type="cellIs" dxfId="1" priority="1" operator="equal">
      <formula>"No"</formula>
    </cfRule>
    <cfRule type="cellIs" dxfId="0" priority="2" operator="equal">
      <formula>"Yes"</formula>
    </cfRule>
  </conditionalFormatting>
  <pageMargins left="0.7" right="0.7" top="0.75" bottom="0.75" header="0.3" footer="0.3"/>
  <pageSetup orientation="portrait" r:id="rId1"/>
  <headerFooter>
    <oddFooter>&amp;LPRIME-2 Supplemental&amp;C&amp;F&amp;R&amp;A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390D1A6-791B-4F9F-B8A9-92ADF65FCDF1}">
          <x14:formula1>
            <xm:f>Data!$E$33:$E$35</xm:f>
          </x14:formula1>
          <xm:sqref>A6:A18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6A71A-20A9-4702-AB21-3802C78216A7}">
  <dimension ref="B5:F39"/>
  <sheetViews>
    <sheetView workbookViewId="0">
      <selection activeCell="D44" sqref="D44"/>
    </sheetView>
  </sheetViews>
  <sheetFormatPr defaultRowHeight="15" x14ac:dyDescent="0.25"/>
  <cols>
    <col min="2" max="3" width="40.140625" customWidth="1"/>
    <col min="4" max="6" width="19.42578125" customWidth="1"/>
  </cols>
  <sheetData>
    <row r="5" spans="2:6" x14ac:dyDescent="0.25">
      <c r="B5" t="s">
        <v>53</v>
      </c>
      <c r="C5" t="s">
        <v>69</v>
      </c>
      <c r="D5" t="s">
        <v>54</v>
      </c>
      <c r="E5" t="s">
        <v>58</v>
      </c>
      <c r="F5" t="s">
        <v>59</v>
      </c>
    </row>
    <row r="6" spans="2:6" x14ac:dyDescent="0.25">
      <c r="B6" t="s">
        <v>29</v>
      </c>
      <c r="C6" t="s">
        <v>56</v>
      </c>
      <c r="D6" t="s">
        <v>55</v>
      </c>
      <c r="E6">
        <v>70526</v>
      </c>
      <c r="F6">
        <v>70578</v>
      </c>
    </row>
    <row r="7" spans="2:6" x14ac:dyDescent="0.25">
      <c r="B7" t="s">
        <v>30</v>
      </c>
      <c r="C7" t="s">
        <v>56</v>
      </c>
      <c r="D7" t="s">
        <v>56</v>
      </c>
    </row>
    <row r="8" spans="2:6" x14ac:dyDescent="0.25">
      <c r="B8" t="s">
        <v>31</v>
      </c>
      <c r="C8" t="s">
        <v>56</v>
      </c>
      <c r="D8" t="s">
        <v>56</v>
      </c>
    </row>
    <row r="9" spans="2:6" x14ac:dyDescent="0.25">
      <c r="B9" t="s">
        <v>32</v>
      </c>
      <c r="C9" t="s">
        <v>57</v>
      </c>
      <c r="D9" t="s">
        <v>56</v>
      </c>
    </row>
    <row r="10" spans="2:6" x14ac:dyDescent="0.25">
      <c r="B10" t="s">
        <v>33</v>
      </c>
      <c r="C10" t="s">
        <v>57</v>
      </c>
      <c r="D10" t="s">
        <v>56</v>
      </c>
    </row>
    <row r="11" spans="2:6" x14ac:dyDescent="0.25">
      <c r="B11" t="s">
        <v>34</v>
      </c>
      <c r="C11" t="s">
        <v>56</v>
      </c>
      <c r="D11" t="s">
        <v>56</v>
      </c>
    </row>
    <row r="12" spans="2:6" x14ac:dyDescent="0.25">
      <c r="B12" t="s">
        <v>35</v>
      </c>
      <c r="C12" t="s">
        <v>56</v>
      </c>
      <c r="D12" t="s">
        <v>57</v>
      </c>
    </row>
    <row r="13" spans="2:6" x14ac:dyDescent="0.25">
      <c r="B13" t="s">
        <v>36</v>
      </c>
      <c r="C13" t="s">
        <v>56</v>
      </c>
      <c r="D13" t="s">
        <v>57</v>
      </c>
    </row>
    <row r="14" spans="2:6" x14ac:dyDescent="0.25">
      <c r="B14" t="s">
        <v>37</v>
      </c>
      <c r="C14" t="s">
        <v>56</v>
      </c>
      <c r="D14" t="s">
        <v>57</v>
      </c>
    </row>
    <row r="15" spans="2:6" x14ac:dyDescent="0.25">
      <c r="B15" t="s">
        <v>38</v>
      </c>
      <c r="C15" t="s">
        <v>56</v>
      </c>
      <c r="D15" t="s">
        <v>56</v>
      </c>
    </row>
    <row r="16" spans="2:6" x14ac:dyDescent="0.25">
      <c r="B16" t="s">
        <v>39</v>
      </c>
      <c r="C16" t="s">
        <v>56</v>
      </c>
      <c r="D16" t="s">
        <v>57</v>
      </c>
    </row>
    <row r="17" spans="2:5" x14ac:dyDescent="0.25">
      <c r="B17" t="s">
        <v>40</v>
      </c>
      <c r="C17" t="s">
        <v>57</v>
      </c>
      <c r="D17" t="s">
        <v>56</v>
      </c>
    </row>
    <row r="18" spans="2:5" x14ac:dyDescent="0.25">
      <c r="B18" t="s">
        <v>41</v>
      </c>
      <c r="C18" t="s">
        <v>56</v>
      </c>
      <c r="D18" t="s">
        <v>57</v>
      </c>
    </row>
    <row r="19" spans="2:5" x14ac:dyDescent="0.25">
      <c r="B19" t="s">
        <v>42</v>
      </c>
      <c r="C19" t="s">
        <v>56</v>
      </c>
      <c r="D19" t="s">
        <v>57</v>
      </c>
    </row>
    <row r="20" spans="2:5" x14ac:dyDescent="0.25">
      <c r="B20" t="s">
        <v>43</v>
      </c>
      <c r="C20" t="s">
        <v>56</v>
      </c>
      <c r="D20" t="s">
        <v>56</v>
      </c>
    </row>
    <row r="21" spans="2:5" x14ac:dyDescent="0.25">
      <c r="B21" t="s">
        <v>44</v>
      </c>
      <c r="C21" t="s">
        <v>57</v>
      </c>
      <c r="D21" t="s">
        <v>56</v>
      </c>
    </row>
    <row r="22" spans="2:5" x14ac:dyDescent="0.25">
      <c r="B22" t="s">
        <v>45</v>
      </c>
      <c r="C22" t="s">
        <v>56</v>
      </c>
      <c r="D22" t="s">
        <v>55</v>
      </c>
      <c r="E22">
        <v>71302</v>
      </c>
    </row>
    <row r="23" spans="2:5" x14ac:dyDescent="0.25">
      <c r="B23" t="s">
        <v>46</v>
      </c>
      <c r="C23" t="s">
        <v>56</v>
      </c>
      <c r="D23" t="s">
        <v>57</v>
      </c>
    </row>
    <row r="24" spans="2:5" x14ac:dyDescent="0.25">
      <c r="B24" t="s">
        <v>47</v>
      </c>
      <c r="C24" t="s">
        <v>56</v>
      </c>
      <c r="D24" t="s">
        <v>55</v>
      </c>
      <c r="E24">
        <v>70570</v>
      </c>
    </row>
    <row r="25" spans="2:5" x14ac:dyDescent="0.25">
      <c r="B25" t="s">
        <v>48</v>
      </c>
      <c r="C25" t="s">
        <v>56</v>
      </c>
      <c r="D25" t="s">
        <v>55</v>
      </c>
      <c r="E25">
        <v>70517</v>
      </c>
    </row>
    <row r="26" spans="2:5" x14ac:dyDescent="0.25">
      <c r="B26" t="s">
        <v>49</v>
      </c>
      <c r="C26" t="s">
        <v>56</v>
      </c>
      <c r="D26" t="s">
        <v>57</v>
      </c>
    </row>
    <row r="27" spans="2:5" x14ac:dyDescent="0.25">
      <c r="B27" t="s">
        <v>50</v>
      </c>
      <c r="C27" t="s">
        <v>56</v>
      </c>
      <c r="D27" t="s">
        <v>55</v>
      </c>
      <c r="E27">
        <v>70510</v>
      </c>
    </row>
    <row r="28" spans="2:5" x14ac:dyDescent="0.25">
      <c r="B28" t="s">
        <v>51</v>
      </c>
      <c r="C28" t="s">
        <v>56</v>
      </c>
      <c r="D28" t="s">
        <v>55</v>
      </c>
      <c r="E28">
        <v>71446</v>
      </c>
    </row>
    <row r="29" spans="2:5" x14ac:dyDescent="0.25">
      <c r="B29" t="s">
        <v>52</v>
      </c>
      <c r="C29" t="s">
        <v>56</v>
      </c>
      <c r="D29" t="s">
        <v>57</v>
      </c>
    </row>
    <row r="31" spans="2:5" x14ac:dyDescent="0.25">
      <c r="C31">
        <f>COUNTIF(C6:C29,"No")</f>
        <v>4</v>
      </c>
    </row>
    <row r="33" spans="2:5" x14ac:dyDescent="0.25">
      <c r="B33">
        <v>70526</v>
      </c>
      <c r="C33" t="s">
        <v>75</v>
      </c>
      <c r="D33" t="s">
        <v>75</v>
      </c>
      <c r="E33" t="s">
        <v>75</v>
      </c>
    </row>
    <row r="34" spans="2:5" x14ac:dyDescent="0.25">
      <c r="B34">
        <v>70578</v>
      </c>
      <c r="C34" t="s">
        <v>73</v>
      </c>
      <c r="D34" t="s">
        <v>79</v>
      </c>
      <c r="E34" t="s">
        <v>56</v>
      </c>
    </row>
    <row r="35" spans="2:5" x14ac:dyDescent="0.25">
      <c r="B35">
        <v>71302</v>
      </c>
      <c r="C35" t="s">
        <v>74</v>
      </c>
      <c r="D35" t="s">
        <v>80</v>
      </c>
      <c r="E35" t="s">
        <v>57</v>
      </c>
    </row>
    <row r="36" spans="2:5" x14ac:dyDescent="0.25">
      <c r="B36">
        <v>70570</v>
      </c>
      <c r="D36" t="s">
        <v>81</v>
      </c>
    </row>
    <row r="37" spans="2:5" x14ac:dyDescent="0.25">
      <c r="B37">
        <v>70517</v>
      </c>
    </row>
    <row r="38" spans="2:5" x14ac:dyDescent="0.25">
      <c r="B38">
        <v>70510</v>
      </c>
    </row>
    <row r="39" spans="2:5" x14ac:dyDescent="0.25">
      <c r="B39">
        <v>71446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Basic Info &amp; Instructions</vt:lpstr>
      <vt:lpstr>Scoring</vt:lpstr>
      <vt:lpstr>Disaster Reslience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Anker Heegaard</dc:creator>
  <cp:lastModifiedBy>Anker Heegaard</cp:lastModifiedBy>
  <cp:lastPrinted>2022-09-16T18:56:11Z</cp:lastPrinted>
  <dcterms:created xsi:type="dcterms:W3CDTF">2022-09-13T18:43:23Z</dcterms:created>
  <dcterms:modified xsi:type="dcterms:W3CDTF">2023-10-30T19:02:09Z</dcterms:modified>
</cp:coreProperties>
</file>