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er\LA OCD A M Dropbox\Anker Heegaard\LA - Rental Programs PRIME-2\Application\"/>
    </mc:Choice>
  </mc:AlternateContent>
  <xr:revisionPtr revIDLastSave="0" documentId="8_{15C6C417-5122-4A13-87EC-0B38684C2EFC}" xr6:coauthVersionLast="47" xr6:coauthVersionMax="47" xr10:uidLastSave="{00000000-0000-0000-0000-000000000000}"/>
  <bookViews>
    <workbookView xWindow="-96" yWindow="0" windowWidth="23220" windowHeight="12696" xr2:uid="{6C7840D2-10F8-42CD-88D2-E23C138A31D9}"/>
  </bookViews>
  <sheets>
    <sheet name="Basic Info &amp; Instructions" sheetId="1" r:id="rId1"/>
    <sheet name="Scoring" sheetId="2" r:id="rId2"/>
    <sheet name="Disaster Reslience" sheetId="3" r:id="rId3"/>
    <sheet name="Data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24" i="2"/>
  <c r="C31" i="4"/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6" i="3"/>
  <c r="B26" i="1"/>
  <c r="C27" i="1"/>
  <c r="B39" i="2"/>
  <c r="B35" i="2"/>
  <c r="B36" i="2" s="1"/>
  <c r="B37" i="2" s="1"/>
  <c r="B30" i="2"/>
  <c r="B25" i="2"/>
  <c r="B20" i="2"/>
  <c r="B26" i="2" l="1"/>
  <c r="B27" i="2" s="1"/>
  <c r="B28" i="2" s="1"/>
  <c r="C5" i="3"/>
  <c r="A5" i="3" s="1"/>
  <c r="B29" i="2" l="1"/>
  <c r="B31" i="2"/>
  <c r="B32" i="2" s="1"/>
  <c r="B11" i="2"/>
  <c r="B13" i="2" s="1"/>
  <c r="B14" i="2" s="1"/>
  <c r="B15" i="2" s="1"/>
  <c r="B16" i="2" l="1"/>
  <c r="B17" i="2" s="1"/>
  <c r="B4" i="2" s="1"/>
  <c r="B27" i="1"/>
  <c r="B40" i="2" s="1"/>
  <c r="A1" i="2" l="1"/>
  <c r="A1" i="3" s="1"/>
</calcChain>
</file>

<file path=xl/sharedStrings.xml><?xml version="1.0" encoding="utf-8"?>
<sst xmlns="http://schemas.openxmlformats.org/spreadsheetml/2006/main" count="189" uniqueCount="118">
  <si>
    <t>Name of Sponsor Entity</t>
  </si>
  <si>
    <t>Name of Authorized Sponsor Contact</t>
  </si>
  <si>
    <t>Email of Authorized Sponsor Contact</t>
  </si>
  <si>
    <t>Best Phone # of Authorized Sponsor Contact</t>
  </si>
  <si>
    <t>Street Address of Proposed Development</t>
  </si>
  <si>
    <t>Parish of Proposed Development</t>
  </si>
  <si>
    <t>Total Units of Proposed Development</t>
  </si>
  <si>
    <t>Proposed CDBG-DR Efficiency Score</t>
  </si>
  <si>
    <t>TDC</t>
  </si>
  <si>
    <t>CDBG-DR $ Requested</t>
  </si>
  <si>
    <t>[complete]</t>
  </si>
  <si>
    <t>MSA of Proposed Development</t>
  </si>
  <si>
    <t>1. This workbook must be completed and submitted with your PRIME-2 application, by the Application Date stipulated in the NOFA.  Your application must include this workbook and all submission requirements corresponding to your application for 4% LIHTCs and bonds, with the LHC. This workbook should be uploaded to the LHC through the LHC LIHTC application submission portal, as a Supplemental Material.</t>
  </si>
  <si>
    <t>Important Instruction and Basic Application Data</t>
  </si>
  <si>
    <t>Read Below!</t>
  </si>
  <si>
    <t>Complete the below</t>
  </si>
  <si>
    <t>2. All information in this Supplemental Application must be fully consistent with information otherwise submitted by the Applicant, pursuant to the requirements of the 2022-2023 QAP, including the information contained in the required LIHTC Application Model. Required user-input cells have a blue background.</t>
  </si>
  <si>
    <t>City of Proposed Development</t>
  </si>
  <si>
    <t>State of Proposed Development</t>
  </si>
  <si>
    <t>LA</t>
  </si>
  <si>
    <t>5-Digit Zip Code of Proposed Development</t>
  </si>
  <si>
    <t>PRIME-2 CDBG Requested Amount</t>
  </si>
  <si>
    <t>DBA Name of Proposed Development</t>
  </si>
  <si>
    <t>Partnership Name of Proposed Development</t>
  </si>
  <si>
    <t>[enter name of sponsor entity]</t>
  </si>
  <si>
    <t>[enter partnership name of proposed development]</t>
  </si>
  <si>
    <t>[enter city of proposed development]</t>
  </si>
  <si>
    <t>[enter name of authorized sponsor contact]</t>
  </si>
  <si>
    <t>[enter email of authorized sponsor contact]</t>
  </si>
  <si>
    <t>[enter phone of authorized sponsor contact]</t>
  </si>
  <si>
    <t>[enter DBA name of proposed development]</t>
  </si>
  <si>
    <t>[enter street address of proposed development]</t>
  </si>
  <si>
    <t xml:space="preserve">Acadia </t>
  </si>
  <si>
    <t xml:space="preserve">Allen </t>
  </si>
  <si>
    <t xml:space="preserve">Beauregard </t>
  </si>
  <si>
    <t xml:space="preserve">Caddo </t>
  </si>
  <si>
    <t xml:space="preserve">Calcasieu </t>
  </si>
  <si>
    <t xml:space="preserve">Cameron </t>
  </si>
  <si>
    <t xml:space="preserve">Grant </t>
  </si>
  <si>
    <t xml:space="preserve">Iberia </t>
  </si>
  <si>
    <t xml:space="preserve">Jackson </t>
  </si>
  <si>
    <t xml:space="preserve">Jefferson Davis </t>
  </si>
  <si>
    <t xml:space="preserve">La Salle </t>
  </si>
  <si>
    <t xml:space="preserve">Lafayette </t>
  </si>
  <si>
    <t xml:space="preserve">Lincoln </t>
  </si>
  <si>
    <t xml:space="preserve">Morehouse </t>
  </si>
  <si>
    <t xml:space="preserve">Natchitoches </t>
  </si>
  <si>
    <t xml:space="preserve">Ouachita </t>
  </si>
  <si>
    <t xml:space="preserve">Rapides </t>
  </si>
  <si>
    <t xml:space="preserve">Sabine </t>
  </si>
  <si>
    <t xml:space="preserve">St. Landry </t>
  </si>
  <si>
    <t xml:space="preserve">St. Martin </t>
  </si>
  <si>
    <t xml:space="preserve">Union </t>
  </si>
  <si>
    <t xml:space="preserve">Vermilion </t>
  </si>
  <si>
    <t xml:space="preserve">Vernon </t>
  </si>
  <si>
    <t xml:space="preserve">Winn </t>
  </si>
  <si>
    <t>[Select Parish of proposed development]</t>
  </si>
  <si>
    <t>MID</t>
  </si>
  <si>
    <t>Maybe</t>
  </si>
  <si>
    <t>Yes</t>
  </si>
  <si>
    <t>No</t>
  </si>
  <si>
    <t>If Maybe 1</t>
  </si>
  <si>
    <t>If Maybe 2</t>
  </si>
  <si>
    <t>MID Area?</t>
  </si>
  <si>
    <t>3. Scoring submitted here is subject to review by the LHC.</t>
  </si>
  <si>
    <t>Adjusted TDC</t>
  </si>
  <si>
    <t>Resulting Ratio</t>
  </si>
  <si>
    <t>Rounded to Tenths</t>
  </si>
  <si>
    <t>Equals CDBG-DR Efficiency Points Earned</t>
  </si>
  <si>
    <t>Proposed Affordability Score</t>
  </si>
  <si>
    <t>Prelimimary Proposed Score</t>
  </si>
  <si>
    <t>TOTAL PROPOSED SCORE</t>
  </si>
  <si>
    <t>Less Equity from Boosted Basis (if any)</t>
  </si>
  <si>
    <t>Adjusted CDBG</t>
  </si>
  <si>
    <t>First Stabilized Year GPR as Proposed</t>
  </si>
  <si>
    <t>First Stabilized Year GPR 100% at Market</t>
  </si>
  <si>
    <t>A-CDBG / Difference</t>
  </si>
  <si>
    <t>Property is in a Rural Parish?</t>
  </si>
  <si>
    <t>Parish Not Selected</t>
  </si>
  <si>
    <t>Project is located in Calcasieu Parish?</t>
  </si>
  <si>
    <t>if Yes, Assign 3 points</t>
  </si>
  <si>
    <t>Equals Affordability Score Earned</t>
  </si>
  <si>
    <t>Equals Points Earned</t>
  </si>
  <si>
    <t>Points Earned if Calcasieu Parish</t>
  </si>
  <si>
    <t>Preference as Seniors Property?</t>
  </si>
  <si>
    <t>Preference as Most-Impacted and Distressed Area?</t>
  </si>
  <si>
    <t>Select One</t>
  </si>
  <si>
    <t>Seniors</t>
  </si>
  <si>
    <t>Family</t>
  </si>
  <si>
    <t>[Select One]</t>
  </si>
  <si>
    <t>Disaster Resilience Commitments</t>
  </si>
  <si>
    <t>Development Residency Type</t>
  </si>
  <si>
    <t>Development Construction Type</t>
  </si>
  <si>
    <t>Acquisition-Rehab</t>
  </si>
  <si>
    <t>New Construction</t>
  </si>
  <si>
    <t>Both A/R and N/C units</t>
  </si>
  <si>
    <t>Project commits to Required EGC Optional Criterion: EGC §1.6</t>
  </si>
  <si>
    <t>Project commits to Required EGC Optional Criterion: EGC §4.7</t>
  </si>
  <si>
    <t>Project commits to Required EGC Optional Criterion: EGC §5.9</t>
  </si>
  <si>
    <t>Project commits to Required EGC Optional Criterion: EGC §5.10</t>
  </si>
  <si>
    <r>
      <t xml:space="preserve">Application includes EGC 2020 Checklist with above items selected and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50 total optional points</t>
    </r>
  </si>
  <si>
    <t>Project commits to unit and mechanical elevations, per NOFA §5.5</t>
  </si>
  <si>
    <t>Project commits to achieve IBHS Fortified Gold Multifamily Certification, per NOFA §5.2</t>
  </si>
  <si>
    <t>Project commits to 'Flood Hardy' materials and assemblies, per NOFA §5.3</t>
  </si>
  <si>
    <t>Project commits to Backflow Preventers, per NOFA §5.4</t>
  </si>
  <si>
    <t>4. Applicants should submit a printed and signed version of this form, and should submit this form electronically as an Excel file. The Excel file should be named: '[PROPNAME]-[PARISH]-PRIME-2 Supplemental.xls'.</t>
  </si>
  <si>
    <t>Building footprint is not located within SHFA, per NOFA §4</t>
  </si>
  <si>
    <t>If the building footprint is located within Zone B or X-Shaded, all mechanicals and finished floors will be at least 3 above the nearest road centerline.</t>
  </si>
  <si>
    <t>The application contains materials that either demonstrate the building footprint did not flood in the 2016 Great Floods, or that it did flood and the applicant contains a plan to mitigate for this risk, per NOFA §4</t>
  </si>
  <si>
    <t>the application contains materials which demonstrate that the applicant identified flood risk exposure on the CPRA's Master Plan Data Viewer, and either the property is in a location with no flood depth, or the application contains a plan for mitigating this risk, per NOFA §4</t>
  </si>
  <si>
    <t>10 Year Value</t>
  </si>
  <si>
    <t>Difference between Affd and Market over 10YRs</t>
  </si>
  <si>
    <r>
      <t xml:space="preserve">Times </t>
    </r>
    <r>
      <rPr>
        <b/>
        <sz val="11"/>
        <color rgb="FFFF0000"/>
        <rFont val="Calibri"/>
        <family val="2"/>
      </rPr>
      <t>25</t>
    </r>
    <r>
      <rPr>
        <sz val="11"/>
        <color theme="1"/>
        <rFont val="Calibri"/>
        <family val="2"/>
      </rPr>
      <t xml:space="preserve"> Points</t>
    </r>
  </si>
  <si>
    <r>
      <t xml:space="preserve">Times </t>
    </r>
    <r>
      <rPr>
        <b/>
        <sz val="11"/>
        <color rgb="FFFF0000"/>
        <rFont val="Calibri"/>
        <family val="2"/>
      </rPr>
      <t>15</t>
    </r>
    <r>
      <rPr>
        <sz val="11"/>
        <color theme="1"/>
        <rFont val="Calibri"/>
        <family val="2"/>
      </rPr>
      <t xml:space="preserve"> Points</t>
    </r>
  </si>
  <si>
    <t>Subject to Max 15</t>
  </si>
  <si>
    <t>Equals</t>
  </si>
  <si>
    <t>If Yes, apply greater of score or 3 points</t>
  </si>
  <si>
    <t>LHC PRIME-2 NOFA Supplemental Application, REV 12/17/22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</si>
</sst>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"/>
    <numFmt numFmtId="166" formatCode="_(* #,##0.0000_);_(* \(#,##0.0000\);_(* &quot;-&quot;????_);_(@_)"/>
    <numFmt numFmtId="167" formatCode="_(* #,##0.0_);_(* \(#,##0.0\);_(* &quot;-&quot;?_);_(@_)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right" vertical="top"/>
    </xf>
    <xf numFmtId="167" fontId="2" fillId="4" borderId="0" xfId="0" applyNumberFormat="1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right" vertical="top"/>
    </xf>
    <xf numFmtId="42" fontId="6" fillId="3" borderId="0" xfId="2" applyNumberFormat="1" applyFont="1" applyFill="1" applyAlignment="1">
      <alignment horizontal="left" vertical="top" wrapText="1"/>
    </xf>
    <xf numFmtId="42" fontId="6" fillId="0" borderId="0" xfId="2" applyNumberFormat="1" applyFont="1" applyFill="1" applyAlignment="1">
      <alignment horizontal="left" vertical="top" wrapText="1"/>
    </xf>
    <xf numFmtId="166" fontId="6" fillId="0" borderId="0" xfId="1" applyNumberFormat="1" applyFont="1" applyFill="1" applyAlignment="1">
      <alignment horizontal="left" vertical="top" wrapText="1"/>
    </xf>
    <xf numFmtId="167" fontId="0" fillId="0" borderId="0" xfId="0" applyNumberFormat="1"/>
    <xf numFmtId="43" fontId="0" fillId="0" borderId="0" xfId="0" applyNumberFormat="1"/>
    <xf numFmtId="168" fontId="0" fillId="0" borderId="0" xfId="0" applyNumberFormat="1"/>
    <xf numFmtId="0" fontId="7" fillId="3" borderId="0" xfId="0" applyFont="1" applyFill="1" applyAlignment="1">
      <alignment horizontal="left" vertical="top" wrapText="1"/>
    </xf>
    <xf numFmtId="164" fontId="7" fillId="3" borderId="0" xfId="0" applyNumberFormat="1" applyFont="1" applyFill="1" applyAlignment="1">
      <alignment horizontal="left" vertical="top" wrapText="1"/>
    </xf>
    <xf numFmtId="165" fontId="7" fillId="3" borderId="0" xfId="0" quotePrefix="1" applyNumberFormat="1" applyFont="1" applyFill="1" applyAlignment="1">
      <alignment horizontal="left" vertical="top" wrapText="1"/>
    </xf>
    <xf numFmtId="5" fontId="7" fillId="0" borderId="0" xfId="1" applyNumberFormat="1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9792-2DF5-409F-A4B1-F94F1D179F08}">
  <dimension ref="A1:C31"/>
  <sheetViews>
    <sheetView tabSelected="1" workbookViewId="0">
      <selection activeCell="A5" sqref="A5:B5"/>
    </sheetView>
  </sheetViews>
  <sheetFormatPr defaultRowHeight="14.4" x14ac:dyDescent="0.3"/>
  <cols>
    <col min="1" max="2" width="44.6640625" customWidth="1"/>
    <col min="3" max="3" width="0" hidden="1" customWidth="1"/>
  </cols>
  <sheetData>
    <row r="1" spans="1:2" ht="21" x14ac:dyDescent="0.4">
      <c r="A1" s="2" t="s">
        <v>117</v>
      </c>
    </row>
    <row r="2" spans="1:2" ht="18" x14ac:dyDescent="0.35">
      <c r="A2" s="4" t="s">
        <v>13</v>
      </c>
    </row>
    <row r="3" spans="1:2" ht="9.9" customHeight="1" x14ac:dyDescent="0.4">
      <c r="A3" s="2"/>
    </row>
    <row r="4" spans="1:2" x14ac:dyDescent="0.3">
      <c r="A4" s="24" t="s">
        <v>14</v>
      </c>
      <c r="B4" s="24"/>
    </row>
    <row r="5" spans="1:2" ht="82.5" customHeight="1" x14ac:dyDescent="0.3">
      <c r="A5" s="26" t="s">
        <v>12</v>
      </c>
      <c r="B5" s="26"/>
    </row>
    <row r="6" spans="1:2" ht="67.5" customHeight="1" x14ac:dyDescent="0.3">
      <c r="A6" s="26" t="s">
        <v>16</v>
      </c>
      <c r="B6" s="26"/>
    </row>
    <row r="7" spans="1:2" ht="19.5" customHeight="1" x14ac:dyDescent="0.3">
      <c r="A7" s="26" t="s">
        <v>64</v>
      </c>
      <c r="B7" s="26"/>
    </row>
    <row r="8" spans="1:2" ht="51" customHeight="1" x14ac:dyDescent="0.3">
      <c r="A8" s="26" t="s">
        <v>105</v>
      </c>
      <c r="B8" s="26"/>
    </row>
    <row r="9" spans="1:2" x14ac:dyDescent="0.3">
      <c r="A9" s="24" t="s">
        <v>15</v>
      </c>
      <c r="B9" s="24"/>
    </row>
    <row r="10" spans="1:2" ht="9.9" customHeight="1" x14ac:dyDescent="0.3">
      <c r="A10" s="25"/>
      <c r="B10" s="25"/>
    </row>
    <row r="11" spans="1:2" x14ac:dyDescent="0.3">
      <c r="A11" s="9" t="s">
        <v>0</v>
      </c>
      <c r="B11" s="16" t="s">
        <v>24</v>
      </c>
    </row>
    <row r="12" spans="1:2" x14ac:dyDescent="0.3">
      <c r="A12" s="9" t="s">
        <v>1</v>
      </c>
      <c r="B12" s="16" t="s">
        <v>27</v>
      </c>
    </row>
    <row r="13" spans="1:2" x14ac:dyDescent="0.3">
      <c r="A13" s="9" t="s">
        <v>2</v>
      </c>
      <c r="B13" s="16" t="s">
        <v>28</v>
      </c>
    </row>
    <row r="14" spans="1:2" x14ac:dyDescent="0.3">
      <c r="A14" s="9" t="s">
        <v>3</v>
      </c>
      <c r="B14" s="17" t="s">
        <v>29</v>
      </c>
    </row>
    <row r="15" spans="1:2" x14ac:dyDescent="0.3">
      <c r="A15" s="9" t="s">
        <v>23</v>
      </c>
      <c r="B15" s="16" t="s">
        <v>25</v>
      </c>
    </row>
    <row r="16" spans="1:2" x14ac:dyDescent="0.3">
      <c r="A16" s="9" t="s">
        <v>22</v>
      </c>
      <c r="B16" s="16" t="s">
        <v>30</v>
      </c>
    </row>
    <row r="17" spans="1:3" x14ac:dyDescent="0.3">
      <c r="A17" s="9" t="s">
        <v>4</v>
      </c>
      <c r="B17" s="16" t="s">
        <v>31</v>
      </c>
    </row>
    <row r="18" spans="1:3" x14ac:dyDescent="0.3">
      <c r="A18" s="9" t="s">
        <v>17</v>
      </c>
      <c r="B18" s="16" t="s">
        <v>26</v>
      </c>
    </row>
    <row r="19" spans="1:3" x14ac:dyDescent="0.3">
      <c r="A19" s="9" t="s">
        <v>18</v>
      </c>
      <c r="B19" s="16" t="s">
        <v>19</v>
      </c>
    </row>
    <row r="20" spans="1:3" x14ac:dyDescent="0.3">
      <c r="A20" s="9" t="s">
        <v>20</v>
      </c>
      <c r="B20" s="18"/>
    </row>
    <row r="21" spans="1:3" x14ac:dyDescent="0.3">
      <c r="A21" s="9" t="s">
        <v>5</v>
      </c>
      <c r="B21" s="16" t="s">
        <v>36</v>
      </c>
    </row>
    <row r="22" spans="1:3" x14ac:dyDescent="0.3">
      <c r="A22" s="9" t="s">
        <v>11</v>
      </c>
      <c r="B22" s="16" t="s">
        <v>10</v>
      </c>
    </row>
    <row r="23" spans="1:3" x14ac:dyDescent="0.3">
      <c r="A23" s="9" t="s">
        <v>6</v>
      </c>
      <c r="B23" s="16" t="s">
        <v>10</v>
      </c>
    </row>
    <row r="24" spans="1:3" x14ac:dyDescent="0.3">
      <c r="A24" s="9" t="s">
        <v>91</v>
      </c>
      <c r="B24" s="16" t="s">
        <v>86</v>
      </c>
    </row>
    <row r="25" spans="1:3" x14ac:dyDescent="0.3">
      <c r="A25" s="9" t="s">
        <v>92</v>
      </c>
      <c r="B25" s="16" t="s">
        <v>89</v>
      </c>
    </row>
    <row r="26" spans="1:3" x14ac:dyDescent="0.3">
      <c r="A26" s="9" t="s">
        <v>21</v>
      </c>
      <c r="B26" s="19">
        <f>Scoring!B12</f>
        <v>0</v>
      </c>
    </row>
    <row r="27" spans="1:3" x14ac:dyDescent="0.3">
      <c r="A27" s="9" t="s">
        <v>63</v>
      </c>
      <c r="B27" s="3" t="str">
        <f>IF(OR(C27="Yes",C27="No"),C27,IF(OR(B20=Data!B33,'Basic Info &amp; Instructions'!B20=Data!B34,'Basic Info &amp; Instructions'!B20=Data!B35,'Basic Info &amp; Instructions'!B20=Data!B36,'Basic Info &amp; Instructions'!B20=Data!B37,'Basic Info &amp; Instructions'!B20=Data!B38,'Basic Info &amp; Instructions'!B20=Data!B39),"Yes","Not in Eligible Zip Code"))</f>
        <v>Yes</v>
      </c>
      <c r="C27" t="str">
        <f>VLOOKUP(B21,Data!B5:D29,3)</f>
        <v>Yes</v>
      </c>
    </row>
    <row r="28" spans="1:3" ht="15.6" x14ac:dyDescent="0.3">
      <c r="A28" s="6"/>
      <c r="B28" s="1"/>
    </row>
    <row r="29" spans="1:3" ht="15.6" x14ac:dyDescent="0.3">
      <c r="A29" s="6"/>
      <c r="B29" s="1"/>
    </row>
    <row r="30" spans="1:3" ht="15.6" x14ac:dyDescent="0.3">
      <c r="A30" s="6"/>
      <c r="B30" s="1"/>
    </row>
    <row r="31" spans="1:3" ht="15.6" x14ac:dyDescent="0.3">
      <c r="A31" s="6"/>
    </row>
  </sheetData>
  <sheetProtection selectLockedCells="1"/>
  <dataConsolidate/>
  <mergeCells count="7">
    <mergeCell ref="A9:B9"/>
    <mergeCell ref="A10:B10"/>
    <mergeCell ref="A4:B4"/>
    <mergeCell ref="A8:B8"/>
    <mergeCell ref="A5:B5"/>
    <mergeCell ref="A6:B6"/>
    <mergeCell ref="A7:B7"/>
  </mergeCells>
  <dataValidations count="1">
    <dataValidation operator="equal" allowBlank="1" showInputMessage="1" showErrorMessage="1" sqref="B20" xr:uid="{A5FD9872-E67B-48AE-BEED-6AA4BAE62CF6}"/>
  </dataValidations>
  <pageMargins left="0.7" right="0.7" top="0.75" bottom="0.75" header="0.3" footer="0.3"/>
  <pageSetup orientation="portrait" r:id="rId1"/>
  <headerFooter>
    <oddFooter>&amp;LPRIME-2 Supplemental&amp;C&amp;F&amp;R&amp;A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EA027B-890E-49D4-AC2E-351E6AD2C8DF}">
          <x14:formula1>
            <xm:f>Data!$B$5:$B$29</xm:f>
          </x14:formula1>
          <xm:sqref>B21</xm:sqref>
        </x14:dataValidation>
        <x14:dataValidation type="list" allowBlank="1" showInputMessage="1" showErrorMessage="1" xr:uid="{E8E13BB6-B0E3-4BD6-AB94-88D17C5E7D9D}">
          <x14:formula1>
            <xm:f>Data!$C$33:$C$35</xm:f>
          </x14:formula1>
          <xm:sqref>B24</xm:sqref>
        </x14:dataValidation>
        <x14:dataValidation type="list" allowBlank="1" showInputMessage="1" showErrorMessage="1" xr:uid="{5301A451-9F41-4FFA-86AC-83E5F598EA13}">
          <x14:formula1>
            <xm:f>Data!$D$33:$D$36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B576-0759-42D8-9279-FE5D4D2FD2CF}">
  <dimension ref="A1:B40"/>
  <sheetViews>
    <sheetView topLeftCell="A13" workbookViewId="0">
      <selection activeCell="B31" sqref="B31"/>
    </sheetView>
  </sheetViews>
  <sheetFormatPr defaultRowHeight="14.4" x14ac:dyDescent="0.3"/>
  <cols>
    <col min="1" max="2" width="44.6640625" customWidth="1"/>
  </cols>
  <sheetData>
    <row r="1" spans="1:2" ht="21" x14ac:dyDescent="0.4">
      <c r="A1" s="2" t="str">
        <f>'Basic Info &amp; Instructions'!A1</f>
        <v>LHC PRIME-2 NOFA Supplemental Application, REV 12/17/22</v>
      </c>
    </row>
    <row r="2" spans="1:2" ht="18" x14ac:dyDescent="0.35">
      <c r="A2" s="4" t="s">
        <v>70</v>
      </c>
    </row>
    <row r="3" spans="1:2" ht="9.9" customHeight="1" x14ac:dyDescent="0.3"/>
    <row r="4" spans="1:2" x14ac:dyDescent="0.3">
      <c r="A4" s="8" t="s">
        <v>71</v>
      </c>
      <c r="B4" s="7" t="e">
        <f>B17+B32+B37</f>
        <v>#VALUE!</v>
      </c>
    </row>
    <row r="5" spans="1:2" ht="9.9" customHeight="1" x14ac:dyDescent="0.3"/>
    <row r="6" spans="1:2" x14ac:dyDescent="0.3">
      <c r="A6" s="24" t="s">
        <v>15</v>
      </c>
      <c r="B6" s="24"/>
    </row>
    <row r="7" spans="1:2" ht="9.9" customHeight="1" x14ac:dyDescent="0.3"/>
    <row r="8" spans="1:2" x14ac:dyDescent="0.3">
      <c r="A8" s="5" t="s">
        <v>7</v>
      </c>
    </row>
    <row r="9" spans="1:2" x14ac:dyDescent="0.3">
      <c r="A9" s="9" t="s">
        <v>8</v>
      </c>
      <c r="B9" s="10"/>
    </row>
    <row r="10" spans="1:2" x14ac:dyDescent="0.3">
      <c r="A10" s="9" t="s">
        <v>72</v>
      </c>
      <c r="B10" s="10"/>
    </row>
    <row r="11" spans="1:2" x14ac:dyDescent="0.3">
      <c r="A11" s="9" t="s">
        <v>65</v>
      </c>
      <c r="B11" s="11">
        <f>B9-B10</f>
        <v>0</v>
      </c>
    </row>
    <row r="12" spans="1:2" x14ac:dyDescent="0.3">
      <c r="A12" s="9" t="s">
        <v>9</v>
      </c>
      <c r="B12" s="10"/>
    </row>
    <row r="13" spans="1:2" x14ac:dyDescent="0.3">
      <c r="A13" s="9" t="s">
        <v>115</v>
      </c>
      <c r="B13" s="10">
        <f>B11-B12</f>
        <v>0</v>
      </c>
    </row>
    <row r="14" spans="1:2" x14ac:dyDescent="0.3">
      <c r="A14" s="9" t="s">
        <v>66</v>
      </c>
      <c r="B14" s="12" t="str">
        <f>IF(B13=0,"",B13/B11)</f>
        <v/>
      </c>
    </row>
    <row r="15" spans="1:2" x14ac:dyDescent="0.3">
      <c r="A15" s="9" t="s">
        <v>112</v>
      </c>
      <c r="B15" s="12" t="str">
        <f>IF(B14="","",B14*25)</f>
        <v/>
      </c>
    </row>
    <row r="16" spans="1:2" x14ac:dyDescent="0.3">
      <c r="A16" s="9" t="s">
        <v>67</v>
      </c>
      <c r="B16" s="13" t="str">
        <f>IF(B15="","",ROUND(B15,1))</f>
        <v/>
      </c>
    </row>
    <row r="17" spans="1:2" x14ac:dyDescent="0.3">
      <c r="A17" s="9" t="s">
        <v>68</v>
      </c>
      <c r="B17" s="7">
        <f>IF(B16="",0,B16)</f>
        <v>0</v>
      </c>
    </row>
    <row r="18" spans="1:2" ht="9.9" customHeight="1" x14ac:dyDescent="0.3"/>
    <row r="19" spans="1:2" x14ac:dyDescent="0.3">
      <c r="A19" s="5" t="s">
        <v>69</v>
      </c>
    </row>
    <row r="20" spans="1:2" x14ac:dyDescent="0.3">
      <c r="A20" s="9" t="s">
        <v>73</v>
      </c>
      <c r="B20" s="11">
        <f>B12-B10</f>
        <v>0</v>
      </c>
    </row>
    <row r="21" spans="1:2" x14ac:dyDescent="0.3">
      <c r="A21" s="9" t="s">
        <v>74</v>
      </c>
      <c r="B21" s="10"/>
    </row>
    <row r="22" spans="1:2" x14ac:dyDescent="0.3">
      <c r="A22" s="9" t="s">
        <v>110</v>
      </c>
      <c r="B22" s="11">
        <f>B21*10</f>
        <v>0</v>
      </c>
    </row>
    <row r="23" spans="1:2" x14ac:dyDescent="0.3">
      <c r="A23" s="9" t="s">
        <v>75</v>
      </c>
      <c r="B23" s="10"/>
    </row>
    <row r="24" spans="1:2" x14ac:dyDescent="0.3">
      <c r="A24" s="9" t="s">
        <v>110</v>
      </c>
      <c r="B24" s="11">
        <f>B23*10</f>
        <v>0</v>
      </c>
    </row>
    <row r="25" spans="1:2" x14ac:dyDescent="0.3">
      <c r="A25" s="9" t="s">
        <v>111</v>
      </c>
      <c r="B25" s="11">
        <f>B24-B22</f>
        <v>0</v>
      </c>
    </row>
    <row r="26" spans="1:2" x14ac:dyDescent="0.3">
      <c r="A26" s="9" t="s">
        <v>76</v>
      </c>
      <c r="B26" s="12" t="str">
        <f>IF(B25=0,"",B25/B20)</f>
        <v/>
      </c>
    </row>
    <row r="27" spans="1:2" x14ac:dyDescent="0.3">
      <c r="A27" s="9" t="s">
        <v>113</v>
      </c>
      <c r="B27" s="14" t="str">
        <f>IF(B26="","",B26*15)</f>
        <v/>
      </c>
    </row>
    <row r="28" spans="1:2" x14ac:dyDescent="0.3">
      <c r="A28" s="9" t="s">
        <v>67</v>
      </c>
      <c r="B28" s="13" t="str">
        <f>IF(B27="","",ROUND(B27,1))</f>
        <v/>
      </c>
    </row>
    <row r="29" spans="1:2" x14ac:dyDescent="0.3">
      <c r="A29" s="9" t="s">
        <v>114</v>
      </c>
      <c r="B29" s="13">
        <f>MIN(B28,15)</f>
        <v>15</v>
      </c>
    </row>
    <row r="30" spans="1:2" x14ac:dyDescent="0.3">
      <c r="A30" s="9" t="s">
        <v>77</v>
      </c>
      <c r="B30" s="3" t="str">
        <f>VLOOKUP('Basic Info &amp; Instructions'!B21,Data!B5:C29,2)</f>
        <v>No</v>
      </c>
    </row>
    <row r="31" spans="1:2" x14ac:dyDescent="0.3">
      <c r="A31" s="9" t="s">
        <v>116</v>
      </c>
      <c r="B31" s="15" t="str">
        <f>IF(B30="Yes",MAX(3,B29),B28)</f>
        <v/>
      </c>
    </row>
    <row r="32" spans="1:2" x14ac:dyDescent="0.3">
      <c r="A32" s="9" t="s">
        <v>81</v>
      </c>
      <c r="B32" s="7" t="str">
        <f>B31</f>
        <v/>
      </c>
    </row>
    <row r="33" spans="1:2" x14ac:dyDescent="0.3">
      <c r="A33" s="9"/>
      <c r="B33" s="9"/>
    </row>
    <row r="34" spans="1:2" x14ac:dyDescent="0.3">
      <c r="A34" s="5" t="s">
        <v>83</v>
      </c>
    </row>
    <row r="35" spans="1:2" x14ac:dyDescent="0.3">
      <c r="A35" s="9" t="s">
        <v>79</v>
      </c>
      <c r="B35" s="3" t="str">
        <f>IF('Basic Info &amp; Instructions'!B21=Data!B10,"Yes","No")</f>
        <v>Yes</v>
      </c>
    </row>
    <row r="36" spans="1:2" x14ac:dyDescent="0.3">
      <c r="A36" s="9" t="s">
        <v>80</v>
      </c>
      <c r="B36">
        <f>IF(B35="Yes",3,0)</f>
        <v>3</v>
      </c>
    </row>
    <row r="37" spans="1:2" x14ac:dyDescent="0.3">
      <c r="A37" s="9" t="s">
        <v>82</v>
      </c>
      <c r="B37" s="7">
        <f>B36</f>
        <v>3</v>
      </c>
    </row>
    <row r="39" spans="1:2" x14ac:dyDescent="0.3">
      <c r="A39" s="9" t="s">
        <v>84</v>
      </c>
      <c r="B39" s="3" t="str">
        <f>IF('Basic Info &amp; Instructions'!B24=Data!C34,"Yes","No")</f>
        <v>No</v>
      </c>
    </row>
    <row r="40" spans="1:2" x14ac:dyDescent="0.3">
      <c r="A40" s="9" t="s">
        <v>85</v>
      </c>
      <c r="B40" s="3" t="str">
        <f>'Basic Info &amp; Instructions'!B27</f>
        <v>Yes</v>
      </c>
    </row>
  </sheetData>
  <mergeCells count="1">
    <mergeCell ref="A6:B6"/>
  </mergeCells>
  <dataValidations count="1">
    <dataValidation type="whole" operator="greaterThanOrEqual" allowBlank="1" showInputMessage="1" showErrorMessage="1" sqref="B10" xr:uid="{4D3BBE98-4862-4662-8CD5-D00EE9CFC48F}">
      <formula1>0</formula1>
    </dataValidation>
  </dataValidations>
  <pageMargins left="0.7" right="0.7" top="0.75" bottom="0.75" header="0.3" footer="0.3"/>
  <pageSetup orientation="portrait" r:id="rId1"/>
  <headerFooter>
    <oddFooter>&amp;LPRIME-2 Supplemental&amp;C&amp;F&amp;R&amp;A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4CC0-2CF3-42F2-8EA4-A4341DAF47E7}">
  <dimension ref="A1:C32"/>
  <sheetViews>
    <sheetView workbookViewId="0">
      <selection activeCell="F10" sqref="F10"/>
    </sheetView>
  </sheetViews>
  <sheetFormatPr defaultRowHeight="14.4" x14ac:dyDescent="0.3"/>
  <cols>
    <col min="1" max="2" width="44.6640625" customWidth="1"/>
    <col min="3" max="3" width="0" hidden="1" customWidth="1"/>
  </cols>
  <sheetData>
    <row r="1" spans="1:3" ht="21" x14ac:dyDescent="0.4">
      <c r="A1" s="2" t="str">
        <f>Scoring!A1</f>
        <v>LHC PRIME-2 NOFA Supplemental Application, REV 12/17/22</v>
      </c>
    </row>
    <row r="2" spans="1:3" ht="18" x14ac:dyDescent="0.35">
      <c r="A2" s="4" t="s">
        <v>90</v>
      </c>
    </row>
    <row r="4" spans="1:3" x14ac:dyDescent="0.3">
      <c r="A4" s="24" t="s">
        <v>15</v>
      </c>
      <c r="B4" s="24"/>
    </row>
    <row r="5" spans="1:3" ht="20.25" customHeight="1" x14ac:dyDescent="0.3">
      <c r="A5" s="27" t="str">
        <f>IF(C5&gt;0,"Warning, resolve one or more issues related to disaster-resilience requirements before submitting","")</f>
        <v/>
      </c>
      <c r="B5" s="27"/>
      <c r="C5">
        <f>SUM(C6:C19)</f>
        <v>0</v>
      </c>
    </row>
    <row r="6" spans="1:3" ht="28.8" x14ac:dyDescent="0.3">
      <c r="A6" s="22" t="s">
        <v>89</v>
      </c>
      <c r="B6" s="23" t="s">
        <v>96</v>
      </c>
      <c r="C6">
        <f>IF(A6="No",1,0)</f>
        <v>0</v>
      </c>
    </row>
    <row r="7" spans="1:3" ht="28.8" x14ac:dyDescent="0.3">
      <c r="A7" s="22" t="s">
        <v>89</v>
      </c>
      <c r="B7" s="23" t="s">
        <v>97</v>
      </c>
      <c r="C7">
        <f t="shared" ref="C7:C19" si="0">IF(A7="No",1,0)</f>
        <v>0</v>
      </c>
    </row>
    <row r="8" spans="1:3" ht="28.8" x14ac:dyDescent="0.3">
      <c r="A8" s="22" t="s">
        <v>89</v>
      </c>
      <c r="B8" s="23" t="s">
        <v>98</v>
      </c>
      <c r="C8">
        <f t="shared" si="0"/>
        <v>0</v>
      </c>
    </row>
    <row r="9" spans="1:3" ht="28.8" x14ac:dyDescent="0.3">
      <c r="A9" s="22" t="s">
        <v>89</v>
      </c>
      <c r="B9" s="23" t="s">
        <v>99</v>
      </c>
      <c r="C9">
        <f t="shared" si="0"/>
        <v>0</v>
      </c>
    </row>
    <row r="10" spans="1:3" ht="28.8" x14ac:dyDescent="0.3">
      <c r="A10" s="22" t="s">
        <v>89</v>
      </c>
      <c r="B10" s="23" t="s">
        <v>99</v>
      </c>
      <c r="C10">
        <f t="shared" si="0"/>
        <v>0</v>
      </c>
    </row>
    <row r="11" spans="1:3" ht="28.8" x14ac:dyDescent="0.3">
      <c r="A11" s="22" t="s">
        <v>89</v>
      </c>
      <c r="B11" s="23" t="s">
        <v>100</v>
      </c>
      <c r="C11">
        <f t="shared" si="0"/>
        <v>0</v>
      </c>
    </row>
    <row r="12" spans="1:3" ht="28.8" x14ac:dyDescent="0.3">
      <c r="A12" s="22" t="s">
        <v>89</v>
      </c>
      <c r="B12" s="23" t="s">
        <v>102</v>
      </c>
      <c r="C12">
        <f t="shared" si="0"/>
        <v>0</v>
      </c>
    </row>
    <row r="13" spans="1:3" ht="28.8" x14ac:dyDescent="0.3">
      <c r="A13" s="22" t="s">
        <v>89</v>
      </c>
      <c r="B13" s="23" t="s">
        <v>103</v>
      </c>
      <c r="C13">
        <f t="shared" si="0"/>
        <v>0</v>
      </c>
    </row>
    <row r="14" spans="1:3" ht="28.8" x14ac:dyDescent="0.3">
      <c r="A14" s="22" t="s">
        <v>89</v>
      </c>
      <c r="B14" s="23" t="s">
        <v>104</v>
      </c>
      <c r="C14">
        <f t="shared" si="0"/>
        <v>0</v>
      </c>
    </row>
    <row r="15" spans="1:3" ht="28.8" x14ac:dyDescent="0.3">
      <c r="A15" s="22" t="s">
        <v>89</v>
      </c>
      <c r="B15" s="23" t="s">
        <v>101</v>
      </c>
      <c r="C15">
        <f t="shared" si="0"/>
        <v>0</v>
      </c>
    </row>
    <row r="16" spans="1:3" ht="28.8" x14ac:dyDescent="0.3">
      <c r="A16" s="22" t="s">
        <v>89</v>
      </c>
      <c r="B16" s="23" t="s">
        <v>106</v>
      </c>
      <c r="C16">
        <f t="shared" si="0"/>
        <v>0</v>
      </c>
    </row>
    <row r="17" spans="1:3" ht="43.2" x14ac:dyDescent="0.3">
      <c r="A17" s="22" t="s">
        <v>89</v>
      </c>
      <c r="B17" s="23" t="s">
        <v>107</v>
      </c>
      <c r="C17">
        <f t="shared" si="0"/>
        <v>0</v>
      </c>
    </row>
    <row r="18" spans="1:3" ht="72" x14ac:dyDescent="0.3">
      <c r="A18" s="22" t="s">
        <v>89</v>
      </c>
      <c r="B18" s="23" t="s">
        <v>108</v>
      </c>
      <c r="C18">
        <f t="shared" si="0"/>
        <v>0</v>
      </c>
    </row>
    <row r="19" spans="1:3" ht="86.4" x14ac:dyDescent="0.3">
      <c r="A19" s="22" t="s">
        <v>89</v>
      </c>
      <c r="B19" s="23" t="s">
        <v>109</v>
      </c>
      <c r="C19">
        <f t="shared" si="0"/>
        <v>0</v>
      </c>
    </row>
    <row r="20" spans="1:3" x14ac:dyDescent="0.3">
      <c r="A20" s="20"/>
      <c r="B20" s="21"/>
    </row>
    <row r="21" spans="1:3" x14ac:dyDescent="0.3">
      <c r="A21" s="20"/>
      <c r="B21" s="21"/>
    </row>
    <row r="22" spans="1:3" x14ac:dyDescent="0.3">
      <c r="A22" s="20"/>
      <c r="B22" s="20"/>
    </row>
    <row r="23" spans="1:3" x14ac:dyDescent="0.3">
      <c r="A23" s="20"/>
      <c r="B23" s="20"/>
    </row>
    <row r="24" spans="1:3" x14ac:dyDescent="0.3">
      <c r="A24" s="20"/>
      <c r="B24" s="20"/>
    </row>
    <row r="25" spans="1:3" x14ac:dyDescent="0.3">
      <c r="A25" s="20"/>
      <c r="B25" s="20"/>
    </row>
    <row r="26" spans="1:3" x14ac:dyDescent="0.3">
      <c r="A26" s="20"/>
      <c r="B26" s="20"/>
    </row>
    <row r="27" spans="1:3" x14ac:dyDescent="0.3">
      <c r="A27" s="20"/>
      <c r="B27" s="20"/>
    </row>
    <row r="28" spans="1:3" x14ac:dyDescent="0.3">
      <c r="A28" s="20"/>
      <c r="B28" s="20"/>
    </row>
    <row r="29" spans="1:3" x14ac:dyDescent="0.3">
      <c r="A29" s="20"/>
      <c r="B29" s="20"/>
    </row>
    <row r="30" spans="1:3" x14ac:dyDescent="0.3">
      <c r="A30" s="20"/>
      <c r="B30" s="20"/>
    </row>
    <row r="31" spans="1:3" x14ac:dyDescent="0.3">
      <c r="A31" s="20"/>
      <c r="B31" s="20"/>
    </row>
    <row r="32" spans="1:3" x14ac:dyDescent="0.3">
      <c r="A32" s="20"/>
      <c r="B32" s="20"/>
    </row>
  </sheetData>
  <mergeCells count="2">
    <mergeCell ref="A4:B4"/>
    <mergeCell ref="A5:B5"/>
  </mergeCells>
  <phoneticPr fontId="8" type="noConversion"/>
  <conditionalFormatting sqref="A6:A19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  <headerFooter>
    <oddFooter>&amp;LPRIME-2 Supplemental&amp;C&amp;F&amp;R&amp;A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90D1A6-791B-4F9F-B8A9-92ADF65FCDF1}">
          <x14:formula1>
            <xm:f>Data!$E$33:$E$35</xm:f>
          </x14:formula1>
          <xm:sqref>A6:A19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6A71A-20A9-4702-AB21-3802C78216A7}">
  <dimension ref="B5:F39"/>
  <sheetViews>
    <sheetView topLeftCell="A4" workbookViewId="0">
      <selection activeCell="B12" sqref="B12"/>
    </sheetView>
  </sheetViews>
  <sheetFormatPr defaultRowHeight="14.4" x14ac:dyDescent="0.3"/>
  <cols>
    <col min="2" max="3" width="40.109375" customWidth="1"/>
    <col min="4" max="6" width="19.44140625" customWidth="1"/>
  </cols>
  <sheetData>
    <row r="5" spans="2:6" x14ac:dyDescent="0.3">
      <c r="B5" t="s">
        <v>56</v>
      </c>
      <c r="C5" t="s">
        <v>78</v>
      </c>
      <c r="D5" t="s">
        <v>57</v>
      </c>
      <c r="E5" t="s">
        <v>61</v>
      </c>
      <c r="F5" t="s">
        <v>62</v>
      </c>
    </row>
    <row r="6" spans="2:6" x14ac:dyDescent="0.3">
      <c r="B6" t="s">
        <v>32</v>
      </c>
      <c r="C6" t="s">
        <v>59</v>
      </c>
      <c r="D6" t="s">
        <v>58</v>
      </c>
      <c r="E6">
        <v>70526</v>
      </c>
      <c r="F6">
        <v>70578</v>
      </c>
    </row>
    <row r="7" spans="2:6" x14ac:dyDescent="0.3">
      <c r="B7" t="s">
        <v>33</v>
      </c>
      <c r="C7" t="s">
        <v>59</v>
      </c>
      <c r="D7" t="s">
        <v>59</v>
      </c>
    </row>
    <row r="8" spans="2:6" x14ac:dyDescent="0.3">
      <c r="B8" t="s">
        <v>34</v>
      </c>
      <c r="C8" t="s">
        <v>59</v>
      </c>
      <c r="D8" t="s">
        <v>59</v>
      </c>
    </row>
    <row r="9" spans="2:6" x14ac:dyDescent="0.3">
      <c r="B9" t="s">
        <v>35</v>
      </c>
      <c r="C9" t="s">
        <v>60</v>
      </c>
      <c r="D9" t="s">
        <v>59</v>
      </c>
    </row>
    <row r="10" spans="2:6" x14ac:dyDescent="0.3">
      <c r="B10" t="s">
        <v>36</v>
      </c>
      <c r="C10" t="s">
        <v>60</v>
      </c>
      <c r="D10" t="s">
        <v>59</v>
      </c>
    </row>
    <row r="11" spans="2:6" x14ac:dyDescent="0.3">
      <c r="B11" t="s">
        <v>37</v>
      </c>
      <c r="C11" t="s">
        <v>59</v>
      </c>
      <c r="D11" t="s">
        <v>59</v>
      </c>
    </row>
    <row r="12" spans="2:6" x14ac:dyDescent="0.3">
      <c r="B12" t="s">
        <v>38</v>
      </c>
      <c r="C12" t="s">
        <v>59</v>
      </c>
      <c r="D12" t="s">
        <v>60</v>
      </c>
    </row>
    <row r="13" spans="2:6" x14ac:dyDescent="0.3">
      <c r="B13" t="s">
        <v>39</v>
      </c>
      <c r="C13" t="s">
        <v>59</v>
      </c>
      <c r="D13" t="s">
        <v>60</v>
      </c>
    </row>
    <row r="14" spans="2:6" x14ac:dyDescent="0.3">
      <c r="B14" t="s">
        <v>40</v>
      </c>
      <c r="C14" t="s">
        <v>59</v>
      </c>
      <c r="D14" t="s">
        <v>60</v>
      </c>
    </row>
    <row r="15" spans="2:6" x14ac:dyDescent="0.3">
      <c r="B15" t="s">
        <v>41</v>
      </c>
      <c r="C15" t="s">
        <v>59</v>
      </c>
      <c r="D15" t="s">
        <v>59</v>
      </c>
    </row>
    <row r="16" spans="2:6" x14ac:dyDescent="0.3">
      <c r="B16" t="s">
        <v>42</v>
      </c>
      <c r="C16" t="s">
        <v>59</v>
      </c>
      <c r="D16" t="s">
        <v>60</v>
      </c>
    </row>
    <row r="17" spans="2:5" x14ac:dyDescent="0.3">
      <c r="B17" t="s">
        <v>43</v>
      </c>
      <c r="C17" t="s">
        <v>60</v>
      </c>
      <c r="D17" t="s">
        <v>59</v>
      </c>
    </row>
    <row r="18" spans="2:5" x14ac:dyDescent="0.3">
      <c r="B18" t="s">
        <v>44</v>
      </c>
      <c r="C18" t="s">
        <v>59</v>
      </c>
      <c r="D18" t="s">
        <v>60</v>
      </c>
    </row>
    <row r="19" spans="2:5" x14ac:dyDescent="0.3">
      <c r="B19" t="s">
        <v>45</v>
      </c>
      <c r="C19" t="s">
        <v>59</v>
      </c>
      <c r="D19" t="s">
        <v>60</v>
      </c>
    </row>
    <row r="20" spans="2:5" x14ac:dyDescent="0.3">
      <c r="B20" t="s">
        <v>46</v>
      </c>
      <c r="C20" t="s">
        <v>59</v>
      </c>
      <c r="D20" t="s">
        <v>59</v>
      </c>
    </row>
    <row r="21" spans="2:5" x14ac:dyDescent="0.3">
      <c r="B21" t="s">
        <v>47</v>
      </c>
      <c r="C21" t="s">
        <v>60</v>
      </c>
      <c r="D21" t="s">
        <v>59</v>
      </c>
    </row>
    <row r="22" spans="2:5" x14ac:dyDescent="0.3">
      <c r="B22" t="s">
        <v>48</v>
      </c>
      <c r="C22" t="s">
        <v>59</v>
      </c>
      <c r="D22" t="s">
        <v>58</v>
      </c>
      <c r="E22">
        <v>71302</v>
      </c>
    </row>
    <row r="23" spans="2:5" x14ac:dyDescent="0.3">
      <c r="B23" t="s">
        <v>49</v>
      </c>
      <c r="C23" t="s">
        <v>59</v>
      </c>
      <c r="D23" t="s">
        <v>60</v>
      </c>
    </row>
    <row r="24" spans="2:5" x14ac:dyDescent="0.3">
      <c r="B24" t="s">
        <v>50</v>
      </c>
      <c r="C24" t="s">
        <v>59</v>
      </c>
      <c r="D24" t="s">
        <v>58</v>
      </c>
      <c r="E24">
        <v>70570</v>
      </c>
    </row>
    <row r="25" spans="2:5" x14ac:dyDescent="0.3">
      <c r="B25" t="s">
        <v>51</v>
      </c>
      <c r="C25" t="s">
        <v>59</v>
      </c>
      <c r="D25" t="s">
        <v>58</v>
      </c>
      <c r="E25">
        <v>70517</v>
      </c>
    </row>
    <row r="26" spans="2:5" x14ac:dyDescent="0.3">
      <c r="B26" t="s">
        <v>52</v>
      </c>
      <c r="C26" t="s">
        <v>59</v>
      </c>
      <c r="D26" t="s">
        <v>60</v>
      </c>
    </row>
    <row r="27" spans="2:5" x14ac:dyDescent="0.3">
      <c r="B27" t="s">
        <v>53</v>
      </c>
      <c r="C27" t="s">
        <v>59</v>
      </c>
      <c r="D27" t="s">
        <v>58</v>
      </c>
      <c r="E27">
        <v>70510</v>
      </c>
    </row>
    <row r="28" spans="2:5" x14ac:dyDescent="0.3">
      <c r="B28" t="s">
        <v>54</v>
      </c>
      <c r="C28" t="s">
        <v>59</v>
      </c>
      <c r="D28" t="s">
        <v>58</v>
      </c>
      <c r="E28">
        <v>71446</v>
      </c>
    </row>
    <row r="29" spans="2:5" x14ac:dyDescent="0.3">
      <c r="B29" t="s">
        <v>55</v>
      </c>
      <c r="C29" t="s">
        <v>59</v>
      </c>
      <c r="D29" t="s">
        <v>60</v>
      </c>
    </row>
    <row r="31" spans="2:5" x14ac:dyDescent="0.3">
      <c r="C31">
        <f>COUNTIF(C6:C29,"No")</f>
        <v>4</v>
      </c>
    </row>
    <row r="33" spans="2:5" x14ac:dyDescent="0.3">
      <c r="B33">
        <v>70526</v>
      </c>
      <c r="C33" t="s">
        <v>89</v>
      </c>
      <c r="D33" t="s">
        <v>89</v>
      </c>
      <c r="E33" t="s">
        <v>89</v>
      </c>
    </row>
    <row r="34" spans="2:5" x14ac:dyDescent="0.3">
      <c r="B34">
        <v>70578</v>
      </c>
      <c r="C34" t="s">
        <v>87</v>
      </c>
      <c r="D34" t="s">
        <v>93</v>
      </c>
      <c r="E34" t="s">
        <v>59</v>
      </c>
    </row>
    <row r="35" spans="2:5" x14ac:dyDescent="0.3">
      <c r="B35">
        <v>71302</v>
      </c>
      <c r="C35" t="s">
        <v>88</v>
      </c>
      <c r="D35" t="s">
        <v>94</v>
      </c>
      <c r="E35" t="s">
        <v>60</v>
      </c>
    </row>
    <row r="36" spans="2:5" x14ac:dyDescent="0.3">
      <c r="B36">
        <v>70570</v>
      </c>
      <c r="D36" t="s">
        <v>95</v>
      </c>
    </row>
    <row r="37" spans="2:5" x14ac:dyDescent="0.3">
      <c r="B37">
        <v>70517</v>
      </c>
    </row>
    <row r="38" spans="2:5" x14ac:dyDescent="0.3">
      <c r="B38">
        <v>70510</v>
      </c>
    </row>
    <row r="39" spans="2:5" x14ac:dyDescent="0.3">
      <c r="B39">
        <v>71446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Info &amp; Instructions</vt:lpstr>
      <vt:lpstr>Scoring</vt:lpstr>
      <vt:lpstr>Disaster Reslience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Anker Heegaard</dc:creator>
  <cp:lastModifiedBy>Anker Heegaard</cp:lastModifiedBy>
  <cp:lastPrinted>2022-09-16T18:56:11Z</cp:lastPrinted>
  <dcterms:created xsi:type="dcterms:W3CDTF">2022-09-13T18:43:23Z</dcterms:created>
  <dcterms:modified xsi:type="dcterms:W3CDTF">2022-12-17T11:05:03Z</dcterms:modified>
</cp:coreProperties>
</file>