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ker\LA OCD A M Dropbox\Anker Heegaard\LA - Rental Programs - RRRP\Program Materials\"/>
    </mc:Choice>
  </mc:AlternateContent>
  <xr:revisionPtr revIDLastSave="0" documentId="8_{B5C44919-2ABA-4EB2-A0F2-ABA8DCD54E46}" xr6:coauthVersionLast="47" xr6:coauthVersionMax="47" xr10:uidLastSave="{00000000-0000-0000-0000-000000000000}"/>
  <bookViews>
    <workbookView xWindow="4296" yWindow="1356" windowWidth="34068" windowHeight="22656" activeTab="1" xr2:uid="{E3DF5BC2-4C3C-47EE-8F6A-5115EF36BFBD}"/>
  </bookViews>
  <sheets>
    <sheet name="Complete This Form" sheetId="1" r:id="rId1"/>
    <sheet name="Rehab R4R" sheetId="4" r:id="rId2"/>
    <sheet name="SelectOne" sheetId="3" r:id="rId3"/>
    <sheet name="Sched" sheetId="6" r:id="rId4"/>
    <sheet name="f" sheetId="2" r:id="rId5"/>
  </sheets>
  <externalReferences>
    <externalReference r:id="rId6"/>
  </externalReferences>
  <definedNames>
    <definedName name="ListValues_LegalStatus">[1]DATA_DropDowns!$J$2:$J$19</definedName>
    <definedName name="ListValues_States">[1]DATA_DropDowns!$C$2:$C$52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4" l="1"/>
  <c r="M18" i="4"/>
  <c r="N18" i="4"/>
  <c r="O18" i="4"/>
  <c r="L19" i="4"/>
  <c r="M19" i="4"/>
  <c r="N19" i="4"/>
  <c r="O19" i="4"/>
  <c r="L20" i="4"/>
  <c r="M20" i="4"/>
  <c r="N20" i="4"/>
  <c r="O20" i="4"/>
  <c r="M17" i="4"/>
  <c r="N17" i="4"/>
  <c r="O17" i="4"/>
  <c r="L17" i="4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D3" i="4" l="1"/>
  <c r="D4" i="4"/>
  <c r="F20" i="4"/>
  <c r="E20" i="4"/>
  <c r="F19" i="4"/>
  <c r="E19" i="4"/>
  <c r="F18" i="4"/>
  <c r="E18" i="4"/>
  <c r="F17" i="4"/>
  <c r="E17" i="4"/>
  <c r="F16" i="4"/>
  <c r="E16" i="4"/>
  <c r="I15" i="4"/>
  <c r="H15" i="4"/>
  <c r="F15" i="4"/>
  <c r="E15" i="4"/>
  <c r="E23" i="6"/>
  <c r="E24" i="6"/>
  <c r="E25" i="6"/>
  <c r="E26" i="6"/>
  <c r="I14" i="4"/>
  <c r="H14" i="4"/>
  <c r="F14" i="4"/>
  <c r="E14" i="4"/>
  <c r="E19" i="6"/>
  <c r="E20" i="6"/>
  <c r="E21" i="6"/>
  <c r="E22" i="6"/>
  <c r="I13" i="4"/>
  <c r="H13" i="4"/>
  <c r="F13" i="4"/>
  <c r="E13" i="4"/>
  <c r="I12" i="4"/>
  <c r="H12" i="4"/>
  <c r="F12" i="4"/>
  <c r="E12" i="4"/>
  <c r="F11" i="4"/>
  <c r="E11" i="4"/>
  <c r="I11" i="4"/>
  <c r="H11" i="4"/>
  <c r="I10" i="4"/>
  <c r="H10" i="4"/>
  <c r="E8" i="6"/>
  <c r="E9" i="6"/>
  <c r="E10" i="6"/>
  <c r="E11" i="6"/>
  <c r="E12" i="6"/>
  <c r="E13" i="6"/>
  <c r="E14" i="6"/>
  <c r="E15" i="6"/>
  <c r="E16" i="6"/>
  <c r="E17" i="6"/>
  <c r="E18" i="6"/>
  <c r="E27" i="6"/>
  <c r="E28" i="6"/>
  <c r="E29" i="6"/>
  <c r="E30" i="6"/>
  <c r="E7" i="6"/>
  <c r="E10" i="4"/>
  <c r="H47" i="1"/>
  <c r="H46" i="1"/>
  <c r="J44" i="1"/>
  <c r="J40" i="1"/>
  <c r="K47" i="1"/>
  <c r="J47" i="1"/>
  <c r="I47" i="1"/>
  <c r="K46" i="1"/>
  <c r="J46" i="1"/>
  <c r="I46" i="1"/>
  <c r="C45" i="1"/>
  <c r="G19" i="4" l="1"/>
  <c r="G17" i="4"/>
  <c r="G20" i="4"/>
  <c r="G18" i="4"/>
  <c r="G14" i="4"/>
  <c r="G15" i="4"/>
  <c r="G12" i="4"/>
  <c r="G16" i="4"/>
  <c r="G13" i="4"/>
  <c r="I43" i="1"/>
  <c r="J43" i="1" s="1"/>
  <c r="I42" i="1"/>
  <c r="J42" i="1" s="1"/>
  <c r="I41" i="1"/>
  <c r="J41" i="1" s="1"/>
  <c r="C48" i="1"/>
  <c r="D20" i="4" s="1"/>
  <c r="I20" i="4" l="1"/>
  <c r="H20" i="4"/>
  <c r="J20" i="4" s="1"/>
  <c r="K20" i="4" s="1"/>
  <c r="D12" i="4"/>
  <c r="D13" i="4" s="1"/>
  <c r="D14" i="4" s="1"/>
  <c r="D15" i="4" s="1"/>
  <c r="J15" i="4" s="1"/>
  <c r="M15" i="4" s="1"/>
  <c r="D17" i="4"/>
  <c r="C63" i="1"/>
  <c r="D16" i="4" s="1"/>
  <c r="H16" i="4" s="1"/>
  <c r="C56" i="1"/>
  <c r="D10" i="4"/>
  <c r="F10" i="4" s="1"/>
  <c r="G10" i="4" s="1"/>
  <c r="D11" i="4"/>
  <c r="J12" i="4" l="1"/>
  <c r="M12" i="4" s="1"/>
  <c r="J13" i="4"/>
  <c r="O13" i="4" s="1"/>
  <c r="J14" i="4"/>
  <c r="K14" i="4" s="1"/>
  <c r="L15" i="4"/>
  <c r="N15" i="4"/>
  <c r="K15" i="4"/>
  <c r="D18" i="4"/>
  <c r="I18" i="4" s="1"/>
  <c r="D19" i="4"/>
  <c r="O15" i="4"/>
  <c r="I17" i="4"/>
  <c r="H17" i="4"/>
  <c r="I16" i="4"/>
  <c r="J16" i="4" s="1"/>
  <c r="N12" i="4"/>
  <c r="O12" i="4"/>
  <c r="L12" i="4"/>
  <c r="J10" i="4"/>
  <c r="O10" i="4" s="1"/>
  <c r="J11" i="4"/>
  <c r="G11" i="4"/>
  <c r="K12" i="4" l="1"/>
  <c r="M13" i="4"/>
  <c r="O14" i="4"/>
  <c r="N13" i="4"/>
  <c r="L14" i="4"/>
  <c r="N14" i="4"/>
  <c r="H18" i="4"/>
  <c r="J18" i="4" s="1"/>
  <c r="K18" i="4" s="1"/>
  <c r="M14" i="4"/>
  <c r="J17" i="4"/>
  <c r="K13" i="4"/>
  <c r="L13" i="4"/>
  <c r="I19" i="4"/>
  <c r="H19" i="4"/>
  <c r="J19" i="4" s="1"/>
  <c r="M16" i="4"/>
  <c r="O16" i="4"/>
  <c r="K16" i="4"/>
  <c r="N16" i="4"/>
  <c r="L16" i="4"/>
  <c r="N11" i="4"/>
  <c r="M11" i="4"/>
  <c r="L11" i="4"/>
  <c r="O11" i="4"/>
  <c r="K11" i="4"/>
  <c r="K10" i="4"/>
  <c r="M10" i="4"/>
  <c r="L10" i="4"/>
  <c r="N10" i="4"/>
  <c r="K17" i="4" l="1"/>
  <c r="K3" i="4" s="1"/>
  <c r="K19" i="4"/>
</calcChain>
</file>

<file path=xl/sharedStrings.xml><?xml version="1.0" encoding="utf-8"?>
<sst xmlns="http://schemas.openxmlformats.org/spreadsheetml/2006/main" count="438" uniqueCount="175">
  <si>
    <t>Property Name</t>
  </si>
  <si>
    <t>Street Address</t>
  </si>
  <si>
    <t>City</t>
  </si>
  <si>
    <t>State</t>
  </si>
  <si>
    <t>Zip</t>
  </si>
  <si>
    <t>Property Management Company</t>
  </si>
  <si>
    <t>Year Last Significantly Rehabbed</t>
  </si>
  <si>
    <t>Construction Type</t>
  </si>
  <si>
    <t>0BR</t>
  </si>
  <si>
    <t>1BR</t>
  </si>
  <si>
    <t>2BR</t>
  </si>
  <si>
    <t>3BR</t>
  </si>
  <si>
    <t>4BR</t>
  </si>
  <si>
    <t>Are there dishwashers in the units?</t>
  </si>
  <si>
    <t>Are there washers and dryers in the units?</t>
  </si>
  <si>
    <t>Are the units carpeted?</t>
  </si>
  <si>
    <t># of Units</t>
  </si>
  <si>
    <t>Approx Total Unit SF</t>
  </si>
  <si>
    <t>This is intended to obtain basic info about the condition of the property and the likely scale of rehab needed, and the preservation-worthiness of the property</t>
  </si>
  <si>
    <t>Parish</t>
  </si>
  <si>
    <t>Name of Property Management Point of Contact</t>
  </si>
  <si>
    <t>Email of Property Management Point of Contact</t>
  </si>
  <si>
    <t>Phone of Property Management Point of Contact</t>
  </si>
  <si>
    <t>Owner Entity Name</t>
  </si>
  <si>
    <t>Is the Property Seniors or Family Type?</t>
  </si>
  <si>
    <t>Year Rural Development Regulatory Restriction Matures (Expires)</t>
  </si>
  <si>
    <t>Number of Building Structures with Residential Units</t>
  </si>
  <si>
    <t>On average how old is the carpeting?</t>
  </si>
  <si>
    <t>On average, how old are the bath vanities?</t>
  </si>
  <si>
    <t>Average # Bathrooms for Each Unit Type</t>
  </si>
  <si>
    <t>Total Bathrooms</t>
  </si>
  <si>
    <t>Overall Self-Rating of Property Condition</t>
  </si>
  <si>
    <t>Total number of moveouts in 2022</t>
  </si>
  <si>
    <t>Year Originally Built</t>
  </si>
  <si>
    <t>Is there a LIHTC use agreement on the Property?</t>
  </si>
  <si>
    <t>If Yes, Year of Expiration of Initial LIHTC Compliance Period</t>
  </si>
  <si>
    <t>If Yes, Year of Expiration of LIHTC Extended Use Agreement</t>
  </si>
  <si>
    <t>Number of Units with USDA Rental Assistance (RA)</t>
  </si>
  <si>
    <t>The Rural Rental Rehab Program (TRRRP)</t>
  </si>
  <si>
    <t>Applicant Information</t>
  </si>
  <si>
    <t>Louisiana</t>
  </si>
  <si>
    <t>Owner/Mortgagor</t>
  </si>
  <si>
    <t>Address</t>
  </si>
  <si>
    <t>Zip Code</t>
  </si>
  <si>
    <t>Phone</t>
  </si>
  <si>
    <t>Cell Phone</t>
  </si>
  <si>
    <t>Email</t>
  </si>
  <si>
    <t>Fed Tax ID # (not SSN)</t>
  </si>
  <si>
    <t>Legal Status</t>
  </si>
  <si>
    <t>DEVELOPMENT TEAM</t>
  </si>
  <si>
    <t>Attorney</t>
  </si>
  <si>
    <t>Contact Person</t>
  </si>
  <si>
    <t>RD Area Specialist</t>
  </si>
  <si>
    <t>Select One</t>
  </si>
  <si>
    <t>Family</t>
  </si>
  <si>
    <t>Seniors</t>
  </si>
  <si>
    <t>Basic Scope of Rehab Needed</t>
  </si>
  <si>
    <t>Less than 5 Years</t>
  </si>
  <si>
    <t>5-10 Years</t>
  </si>
  <si>
    <t>More than 10 Years</t>
  </si>
  <si>
    <t>Yes</t>
  </si>
  <si>
    <t>No</t>
  </si>
  <si>
    <t>In good condition overall</t>
  </si>
  <si>
    <t>Needs minor repairs</t>
  </si>
  <si>
    <t>Needs moderate investment</t>
  </si>
  <si>
    <t>Needs major investment</t>
  </si>
  <si>
    <t>If Yes, rate their overall condition</t>
  </si>
  <si>
    <t>Good overall</t>
  </si>
  <si>
    <t>Fair overall</t>
  </si>
  <si>
    <t>Poor overall</t>
  </si>
  <si>
    <t>Name of Applicant Point of Contact</t>
  </si>
  <si>
    <t>Email of Applicant Point of Contact</t>
  </si>
  <si>
    <t>Phone of Applicant Point of Contact</t>
  </si>
  <si>
    <t>Widely Ranging in Age</t>
  </si>
  <si>
    <r>
      <t xml:space="preserve">If Yes, </t>
    </r>
    <r>
      <rPr>
        <u/>
        <sz val="11"/>
        <color theme="1"/>
        <rFont val="Calibri"/>
        <family val="2"/>
        <scheme val="minor"/>
      </rPr>
      <t>on average</t>
    </r>
    <r>
      <rPr>
        <sz val="11"/>
        <color theme="1"/>
        <rFont val="Calibri"/>
        <family val="2"/>
        <scheme val="minor"/>
      </rPr>
      <t xml:space="preserve"> how old are the dishwashers?</t>
    </r>
  </si>
  <si>
    <t>Widely Ranging in Condition</t>
  </si>
  <si>
    <t>More than 20 Years</t>
  </si>
  <si>
    <t>11-15 Years</t>
  </si>
  <si>
    <t>16-20 Years</t>
  </si>
  <si>
    <t>Approximate Average Square Footage of Each Unit Type</t>
  </si>
  <si>
    <r>
      <t xml:space="preserve">What is the </t>
    </r>
    <r>
      <rPr>
        <u/>
        <sz val="11"/>
        <color theme="1"/>
        <rFont val="Calibri"/>
        <family val="2"/>
        <scheme val="minor"/>
      </rPr>
      <t>current</t>
    </r>
    <r>
      <rPr>
        <sz val="11"/>
        <color theme="1"/>
        <rFont val="Calibri"/>
        <family val="2"/>
        <scheme val="minor"/>
      </rPr>
      <t xml:space="preserve"> occupancy as a percentage of units?</t>
    </r>
  </si>
  <si>
    <r>
      <t xml:space="preserve">What was occupancy </t>
    </r>
    <r>
      <rPr>
        <u/>
        <sz val="11"/>
        <color theme="1"/>
        <rFont val="Calibri"/>
        <family val="2"/>
        <scheme val="minor"/>
      </rPr>
      <t>in 2022</t>
    </r>
    <r>
      <rPr>
        <sz val="11"/>
        <color theme="1"/>
        <rFont val="Calibri"/>
        <family val="2"/>
        <scheme val="minor"/>
      </rPr>
      <t xml:space="preserve"> as a percentage of unit-months?</t>
    </r>
  </si>
  <si>
    <t>Total Residential Rental Units</t>
  </si>
  <si>
    <t>Is there a staff unit?</t>
  </si>
  <si>
    <t>Is there a second staff unit?</t>
  </si>
  <si>
    <t>Yes, a 1BR Unit</t>
  </si>
  <si>
    <t>Yes, a 2BR Unit</t>
  </si>
  <si>
    <t>Yes, a 3BR Unit</t>
  </si>
  <si>
    <t>Total On Site Units</t>
  </si>
  <si>
    <t>Dishwashers</t>
  </si>
  <si>
    <t>#</t>
  </si>
  <si>
    <t>Cost Assumption Ea Materials</t>
  </si>
  <si>
    <t>Cost Assumption Ea Labor</t>
  </si>
  <si>
    <t>Rehab</t>
  </si>
  <si>
    <t>Rated Overall Condition</t>
  </si>
  <si>
    <t>1-5</t>
  </si>
  <si>
    <t>6-10</t>
  </si>
  <si>
    <t>11-15</t>
  </si>
  <si>
    <t>15-20</t>
  </si>
  <si>
    <t>Assumed dishwasher materials cost</t>
  </si>
  <si>
    <t>Assumed dishwasher labor/install cost</t>
  </si>
  <si>
    <t>Stated Avg Age</t>
  </si>
  <si>
    <t>Cycle Cost</t>
  </si>
  <si>
    <t>Assumed W/D materials cost</t>
  </si>
  <si>
    <t>Assumed W/D labor/install cost</t>
  </si>
  <si>
    <r>
      <rPr>
        <sz val="11"/>
        <color rgb="FFFF0000"/>
        <rFont val="Calibri"/>
        <family val="2"/>
        <scheme val="minor"/>
      </rPr>
      <t>Average Days Vacant</t>
    </r>
    <r>
      <rPr>
        <sz val="11"/>
        <color theme="1"/>
        <rFont val="Calibri"/>
        <family val="2"/>
        <scheme val="minor"/>
      </rPr>
      <t xml:space="preserve"> for Each Turnover in 2022</t>
    </r>
  </si>
  <si>
    <t>In-Unit Washer / Dryers</t>
  </si>
  <si>
    <t>In-Unit Washer &amp; Dryer Appliances</t>
  </si>
  <si>
    <t>In-Unit Dishwasher Appliance</t>
  </si>
  <si>
    <t>Rate their overall condition</t>
  </si>
  <si>
    <t>Assumed HWH materials cost</t>
  </si>
  <si>
    <t>Assumed HWH labor/install cost</t>
  </si>
  <si>
    <t>In-Unit Hot Water Heater</t>
  </si>
  <si>
    <t>On average, how old are the in-unit HVAC units?</t>
  </si>
  <si>
    <t>In-Unit Heating Ventilating Air Conditioning (HVAC) Unit</t>
  </si>
  <si>
    <t>Assumed HVAC materials cost</t>
  </si>
  <si>
    <t>Assumed HVAC labor/install cost</t>
  </si>
  <si>
    <t>In-Unit Refrigerators</t>
  </si>
  <si>
    <t xml:space="preserve">In-Unit Stove / Exhaust </t>
  </si>
  <si>
    <t>On average, how old are the Refrigerators</t>
  </si>
  <si>
    <t>On average, how old are Stoves / Exhaust</t>
  </si>
  <si>
    <t>Assumed Stove materials cost</t>
  </si>
  <si>
    <t>Assumed Stove labor/install cost</t>
  </si>
  <si>
    <t>Assumed Refrigerator materials cost</t>
  </si>
  <si>
    <t>Assumed Refrigerator labor/install cost</t>
  </si>
  <si>
    <t>In-Unit Appliances / Mechanicals</t>
  </si>
  <si>
    <r>
      <t xml:space="preserve">If Yes, </t>
    </r>
    <r>
      <rPr>
        <u/>
        <sz val="11"/>
        <color theme="1"/>
        <rFont val="Calibri"/>
        <family val="2"/>
        <scheme val="minor"/>
      </rPr>
      <t>on average</t>
    </r>
    <r>
      <rPr>
        <sz val="11"/>
        <color theme="1"/>
        <rFont val="Calibri"/>
        <family val="2"/>
        <scheme val="minor"/>
      </rPr>
      <t xml:space="preserve"> how old are in-unit W/D's?</t>
    </r>
  </si>
  <si>
    <r>
      <rPr>
        <u/>
        <sz val="11"/>
        <color theme="1"/>
        <rFont val="Calibri"/>
        <family val="2"/>
        <scheme val="minor"/>
      </rPr>
      <t>On average</t>
    </r>
    <r>
      <rPr>
        <sz val="11"/>
        <color theme="1"/>
        <rFont val="Calibri"/>
        <family val="2"/>
        <scheme val="minor"/>
      </rPr>
      <t>, how old are the in-unit hot water heaters?</t>
    </r>
  </si>
  <si>
    <t>In-Unit HVAC Unit</t>
  </si>
  <si>
    <t>Refrigerators</t>
  </si>
  <si>
    <t>Stove/Vent</t>
  </si>
  <si>
    <t>In-Unit Other</t>
  </si>
  <si>
    <t>In-Unit Carpeting</t>
  </si>
  <si>
    <t>Cost Per Square Yard Materials and Installation</t>
  </si>
  <si>
    <t>Kitchen Cabinets and Countertops</t>
  </si>
  <si>
    <t>Windows</t>
  </si>
  <si>
    <t>Counters and Cabinets</t>
  </si>
  <si>
    <t>Assumed Cost of Materials - Kitchen Cabinets and Counters</t>
  </si>
  <si>
    <t>Assumed cost of labor - Kitchen Cabinets and Counters</t>
  </si>
  <si>
    <t>Bath Vanities</t>
  </si>
  <si>
    <t>Assumed Cost of Materials - Bath Vanities</t>
  </si>
  <si>
    <t>Assumed cost of labor - Bath Vanities</t>
  </si>
  <si>
    <t>Tubs / Showers</t>
  </si>
  <si>
    <t>Assumed Cost of Materials - Tubs/Surrounds</t>
  </si>
  <si>
    <t>Assumed cost of labor - Tubs/Surrounds</t>
  </si>
  <si>
    <t>On average, how old are Windows</t>
  </si>
  <si>
    <t>On average, how many windows does a unit have?</t>
  </si>
  <si>
    <t>On average, how old are the tubs / showers?</t>
  </si>
  <si>
    <t>On average how old are the cabinets and countertops?</t>
  </si>
  <si>
    <t>Tubs/Surrounds</t>
  </si>
  <si>
    <t>Estimated Rehab Cost</t>
  </si>
  <si>
    <t>Estimated Reserve Deposit</t>
  </si>
  <si>
    <t>Assumed Cost of Materials - Window each</t>
  </si>
  <si>
    <t>Assumed cost of labor - Window each</t>
  </si>
  <si>
    <t>…per unit per year</t>
  </si>
  <si>
    <t>…per unit</t>
  </si>
  <si>
    <t>The Rural Rental Rehab Program - Preliminary Estimate of Rehab and Reserve for Replacement Needs</t>
  </si>
  <si>
    <t>Parking Areas</t>
  </si>
  <si>
    <t>Sidewalks</t>
  </si>
  <si>
    <t>Roofs</t>
  </si>
  <si>
    <t>Laundry Center</t>
  </si>
  <si>
    <t>Doors</t>
  </si>
  <si>
    <t>Siding</t>
  </si>
  <si>
    <t>Landscaping</t>
  </si>
  <si>
    <t>Signage</t>
  </si>
  <si>
    <t>Other 1 (Specify)</t>
  </si>
  <si>
    <t>Other 2 (Specify)</t>
  </si>
  <si>
    <t>Other 3 (Specify)</t>
  </si>
  <si>
    <t>Other 4 (Specify)</t>
  </si>
  <si>
    <t>Other 5 (Specify)</t>
  </si>
  <si>
    <t>These cost and timing of these needs are driven by drop-down selections on 'Complete this Form'</t>
  </si>
  <si>
    <t>10-15 Year Replacement Cycle</t>
  </si>
  <si>
    <t>20+ Year Replacement Cycle</t>
  </si>
  <si>
    <t>10-15 YR Items</t>
  </si>
  <si>
    <t>Longer-Life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</si>
</sst>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[&lt;=9999999]###\-####;\(###\)\ ###\-####"/>
    <numFmt numFmtId="165" formatCode="00000"/>
    <numFmt numFmtId="166" formatCode="&quot;$&quot;#,##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C3E0F3"/>
        <bgColor indexed="64"/>
      </patternFill>
    </fill>
    <fill>
      <patternFill patternType="solid">
        <fgColor rgb="FF9BCBEB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/>
    <xf numFmtId="0" fontId="1" fillId="4" borderId="0" xfId="0" applyFont="1" applyFill="1"/>
    <xf numFmtId="0" fontId="5" fillId="0" borderId="0" xfId="0" applyFont="1" applyAlignment="1">
      <alignment horizontal="center"/>
    </xf>
    <xf numFmtId="0" fontId="0" fillId="0" borderId="0" xfId="0" applyAlignment="1">
      <alignment horizontal="right" vertical="top"/>
    </xf>
    <xf numFmtId="0" fontId="0" fillId="0" borderId="0" xfId="0" applyAlignment="1">
      <alignment vertical="top"/>
    </xf>
    <xf numFmtId="0" fontId="0" fillId="0" borderId="0" xfId="0" applyAlignment="1">
      <alignment horizontal="right" vertical="top" indent="1"/>
    </xf>
    <xf numFmtId="0" fontId="0" fillId="5" borderId="1" xfId="0" applyFill="1" applyBorder="1" applyAlignment="1">
      <alignment horizontal="left" indent="1"/>
    </xf>
    <xf numFmtId="0" fontId="0" fillId="5" borderId="1" xfId="0" applyFill="1" applyBorder="1" applyAlignment="1">
      <alignment horizontal="left" vertical="top" wrapText="1" indent="1"/>
    </xf>
    <xf numFmtId="164" fontId="0" fillId="5" borderId="1" xfId="0" applyNumberFormat="1" applyFill="1" applyBorder="1" applyAlignment="1">
      <alignment horizontal="left" vertical="top" wrapText="1" indent="1"/>
    </xf>
    <xf numFmtId="164" fontId="0" fillId="5" borderId="1" xfId="0" applyNumberFormat="1" applyFill="1" applyBorder="1" applyAlignment="1">
      <alignment horizontal="left" vertical="top" indent="1"/>
    </xf>
    <xf numFmtId="0" fontId="0" fillId="6" borderId="1" xfId="0" applyFill="1" applyBorder="1" applyAlignment="1">
      <alignment horizontal="left" vertical="top" wrapText="1" indent="1"/>
    </xf>
    <xf numFmtId="9" fontId="0" fillId="5" borderId="1" xfId="0" applyNumberFormat="1" applyFill="1" applyBorder="1" applyAlignment="1">
      <alignment horizontal="left" vertical="top" indent="1"/>
    </xf>
    <xf numFmtId="0" fontId="0" fillId="0" borderId="0" xfId="0" applyAlignment="1">
      <alignment horizontal="left" vertical="top" indent="1"/>
    </xf>
    <xf numFmtId="0" fontId="0" fillId="0" borderId="0" xfId="0" applyAlignment="1">
      <alignment textRotation="45"/>
    </xf>
    <xf numFmtId="16" fontId="0" fillId="0" borderId="0" xfId="0" quotePrefix="1" applyNumberFormat="1"/>
    <xf numFmtId="0" fontId="0" fillId="0" borderId="0" xfId="0" quotePrefix="1"/>
    <xf numFmtId="2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6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44" fontId="0" fillId="0" borderId="0" xfId="1" applyFont="1"/>
    <xf numFmtId="0" fontId="1" fillId="0" borderId="0" xfId="0" applyFont="1" applyAlignment="1">
      <alignment horizontal="right"/>
    </xf>
    <xf numFmtId="0" fontId="0" fillId="7" borderId="0" xfId="0" applyFill="1"/>
    <xf numFmtId="0" fontId="8" fillId="0" borderId="0" xfId="0" applyFont="1" applyAlignment="1">
      <alignment horizontal="right" vertical="top" indent="1"/>
    </xf>
    <xf numFmtId="6" fontId="0" fillId="0" borderId="6" xfId="0" applyNumberFormat="1" applyBorder="1" applyAlignment="1">
      <alignment horizontal="left" indent="1"/>
    </xf>
    <xf numFmtId="0" fontId="0" fillId="0" borderId="7" xfId="0" applyBorder="1" applyAlignment="1">
      <alignment horizontal="right" vertical="top" indent="1"/>
    </xf>
    <xf numFmtId="0" fontId="0" fillId="5" borderId="8" xfId="0" applyFill="1" applyBorder="1" applyAlignment="1">
      <alignment horizontal="left" indent="1"/>
    </xf>
    <xf numFmtId="0" fontId="0" fillId="0" borderId="9" xfId="0" applyBorder="1" applyAlignment="1">
      <alignment horizontal="right" vertical="top" indent="1"/>
    </xf>
    <xf numFmtId="0" fontId="0" fillId="5" borderId="10" xfId="0" applyFill="1" applyBorder="1" applyAlignment="1">
      <alignment horizontal="left" indent="1"/>
    </xf>
    <xf numFmtId="6" fontId="0" fillId="5" borderId="10" xfId="0" applyNumberFormat="1" applyFill="1" applyBorder="1" applyAlignment="1">
      <alignment horizontal="left" indent="1"/>
    </xf>
    <xf numFmtId="0" fontId="0" fillId="0" borderId="11" xfId="0" applyBorder="1" applyAlignment="1">
      <alignment horizontal="right" vertical="top" indent="1"/>
    </xf>
    <xf numFmtId="6" fontId="0" fillId="5" borderId="12" xfId="0" applyNumberFormat="1" applyFill="1" applyBorder="1" applyAlignment="1">
      <alignment horizontal="left" indent="1"/>
    </xf>
    <xf numFmtId="0" fontId="0" fillId="0" borderId="15" xfId="0" applyBorder="1" applyAlignment="1">
      <alignment horizontal="right" vertical="top" indent="1"/>
    </xf>
    <xf numFmtId="0" fontId="0" fillId="0" borderId="16" xfId="0" applyBorder="1" applyAlignment="1">
      <alignment horizontal="right" vertical="top" indent="1"/>
    </xf>
    <xf numFmtId="0" fontId="9" fillId="8" borderId="13" xfId="0" applyFont="1" applyFill="1" applyBorder="1" applyAlignment="1">
      <alignment horizontal="center"/>
    </xf>
    <xf numFmtId="0" fontId="9" fillId="8" borderId="14" xfId="0" applyFont="1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right"/>
    </xf>
    <xf numFmtId="165" fontId="5" fillId="3" borderId="1" xfId="0" applyNumberFormat="1" applyFont="1" applyFill="1" applyBorder="1" applyAlignment="1" applyProtection="1">
      <alignment horizontal="left"/>
      <protection locked="0"/>
    </xf>
    <xf numFmtId="164" fontId="5" fillId="3" borderId="1" xfId="0" applyNumberFormat="1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5" fillId="3" borderId="3" xfId="0" applyFont="1" applyFill="1" applyBorder="1" applyAlignment="1" applyProtection="1">
      <alignment horizontal="left"/>
      <protection locked="0"/>
    </xf>
    <xf numFmtId="0" fontId="5" fillId="3" borderId="4" xfId="0" applyFont="1" applyFill="1" applyBorder="1" applyAlignment="1" applyProtection="1">
      <alignment horizontal="left"/>
      <protection locked="0"/>
    </xf>
    <xf numFmtId="0" fontId="5" fillId="3" borderId="5" xfId="0" applyFont="1" applyFill="1" applyBorder="1" applyAlignment="1" applyProtection="1">
      <alignment horizontal="left"/>
      <protection locked="0"/>
    </xf>
    <xf numFmtId="165" fontId="5" fillId="3" borderId="3" xfId="0" applyNumberFormat="1" applyFont="1" applyFill="1" applyBorder="1" applyAlignment="1" applyProtection="1">
      <alignment horizontal="left"/>
      <protection locked="0"/>
    </xf>
    <xf numFmtId="165" fontId="5" fillId="3" borderId="4" xfId="0" applyNumberFormat="1" applyFont="1" applyFill="1" applyBorder="1" applyAlignment="1" applyProtection="1">
      <alignment horizontal="left"/>
      <protection locked="0"/>
    </xf>
    <xf numFmtId="165" fontId="5" fillId="3" borderId="5" xfId="0" applyNumberFormat="1" applyFont="1" applyFill="1" applyBorder="1" applyAlignment="1" applyProtection="1">
      <alignment horizontal="left"/>
      <protection locked="0"/>
    </xf>
    <xf numFmtId="164" fontId="5" fillId="3" borderId="3" xfId="0" applyNumberFormat="1" applyFont="1" applyFill="1" applyBorder="1" applyAlignment="1" applyProtection="1">
      <alignment horizontal="left"/>
      <protection locked="0"/>
    </xf>
    <xf numFmtId="164" fontId="5" fillId="3" borderId="4" xfId="0" applyNumberFormat="1" applyFont="1" applyFill="1" applyBorder="1" applyAlignment="1" applyProtection="1">
      <alignment horizontal="left"/>
      <protection locked="0"/>
    </xf>
    <xf numFmtId="164" fontId="5" fillId="3" borderId="5" xfId="0" applyNumberFormat="1" applyFont="1" applyFill="1" applyBorder="1" applyAlignment="1" applyProtection="1">
      <alignment horizontal="left"/>
      <protection locked="0"/>
    </xf>
    <xf numFmtId="0" fontId="8" fillId="0" borderId="0" xfId="0" applyFont="1" applyBorder="1" applyAlignment="1">
      <alignment horizontal="right" vertical="top" indent="1"/>
    </xf>
    <xf numFmtId="6" fontId="0" fillId="0" borderId="0" xfId="0" applyNumberFormat="1" applyBorder="1" applyAlignment="1">
      <alignment horizontal="left" indent="1"/>
    </xf>
    <xf numFmtId="44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 textRotation="90" wrapText="1"/>
    </xf>
    <xf numFmtId="0" fontId="0" fillId="6" borderId="0" xfId="0" applyFill="1"/>
    <xf numFmtId="0" fontId="0" fillId="0" borderId="0" xfId="0" applyBorder="1"/>
    <xf numFmtId="5" fontId="0" fillId="0" borderId="0" xfId="0" applyNumberFormat="1"/>
    <xf numFmtId="166" fontId="0" fillId="5" borderId="1" xfId="0" applyNumberForma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nker\LA%20OCD%20A%20M%20Dropbox\Anker%20Heegaard\LA%20-%20Rental%20Programs%20-%20RRRP\Program%20Materials\TRRRP%20Workbook%20v2.xlsm" TargetMode="External"/><Relationship Id="rId1" Type="http://schemas.openxmlformats.org/officeDocument/2006/relationships/externalLinkPath" Target="TRRRP%20Workbook%20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_DropDowns"/>
      <sheetName val="Controls"/>
      <sheetName val="Instructions"/>
      <sheetName val="Summary"/>
      <sheetName val="RRDL_Application Info"/>
      <sheetName val="RRDL_Property Information"/>
      <sheetName val="RRDL_Housing Income"/>
      <sheetName val="RRDL_Income &amp; Expense"/>
      <sheetName val="RRDL_Mortgage Calc"/>
      <sheetName val="RRDL_Cash Flow"/>
      <sheetName val="RRDL_Selection Scope of Work"/>
      <sheetName val="RRDL_Development Costs"/>
      <sheetName val="RRDL_Sources"/>
      <sheetName val="RRDL_Development Team"/>
      <sheetName val="RRDL_Buildings"/>
      <sheetName val="Data Points for Flipper"/>
    </sheetNames>
    <sheetDataSet>
      <sheetData sheetId="0">
        <row r="2">
          <cell r="C2" t="str">
            <v>AL</v>
          </cell>
          <cell r="J2" t="str">
            <v>Community Development Agency</v>
          </cell>
        </row>
        <row r="3">
          <cell r="C3" t="str">
            <v>AK</v>
          </cell>
          <cell r="J3" t="str">
            <v>Corporation</v>
          </cell>
        </row>
        <row r="4">
          <cell r="C4" t="str">
            <v>AZ</v>
          </cell>
          <cell r="J4" t="str">
            <v>Economic Development Agency</v>
          </cell>
        </row>
        <row r="5">
          <cell r="C5" t="str">
            <v>AR</v>
          </cell>
          <cell r="J5" t="str">
            <v>General Partnership</v>
          </cell>
        </row>
        <row r="6">
          <cell r="C6" t="str">
            <v>CA</v>
          </cell>
          <cell r="J6" t="str">
            <v>Housing Authority</v>
          </cell>
        </row>
        <row r="7">
          <cell r="C7" t="str">
            <v>CO</v>
          </cell>
          <cell r="J7" t="str">
            <v>Individual(s)</v>
          </cell>
        </row>
        <row r="8">
          <cell r="C8" t="str">
            <v>CT</v>
          </cell>
          <cell r="J8" t="str">
            <v>Limited Liability Company</v>
          </cell>
        </row>
        <row r="9">
          <cell r="C9" t="str">
            <v>DE</v>
          </cell>
          <cell r="J9" t="str">
            <v>Limited Liability Limited Partnership</v>
          </cell>
        </row>
        <row r="10">
          <cell r="C10" t="str">
            <v>DC</v>
          </cell>
          <cell r="J10" t="str">
            <v>Limited Liability Partnership</v>
          </cell>
        </row>
        <row r="11">
          <cell r="C11" t="str">
            <v>FL</v>
          </cell>
          <cell r="J11" t="str">
            <v>Limited Partnership</v>
          </cell>
        </row>
        <row r="12">
          <cell r="C12" t="str">
            <v>GA</v>
          </cell>
          <cell r="J12" t="str">
            <v>Local Government</v>
          </cell>
        </row>
        <row r="13">
          <cell r="C13" t="str">
            <v>HI</v>
          </cell>
          <cell r="J13" t="str">
            <v>Natural Person (individual)</v>
          </cell>
        </row>
        <row r="14">
          <cell r="C14" t="str">
            <v>ID</v>
          </cell>
          <cell r="J14" t="str">
            <v>Non Profit Corporation</v>
          </cell>
        </row>
        <row r="15">
          <cell r="C15" t="str">
            <v>IL</v>
          </cell>
          <cell r="J15" t="str">
            <v>Non Profit Corporation - CHDO</v>
          </cell>
        </row>
        <row r="16">
          <cell r="C16" t="str">
            <v>IN</v>
          </cell>
          <cell r="J16" t="str">
            <v>Non Profit Organization</v>
          </cell>
        </row>
        <row r="17">
          <cell r="C17" t="str">
            <v>IA</v>
          </cell>
          <cell r="J17" t="str">
            <v>Non Profit Organization - CHDO</v>
          </cell>
        </row>
        <row r="18">
          <cell r="C18" t="str">
            <v>KS</v>
          </cell>
          <cell r="J18" t="str">
            <v>Sole Proprietorship</v>
          </cell>
        </row>
        <row r="19">
          <cell r="C19" t="str">
            <v>KY</v>
          </cell>
          <cell r="J19" t="str">
            <v>Other</v>
          </cell>
        </row>
        <row r="20">
          <cell r="C20" t="str">
            <v>LA</v>
          </cell>
        </row>
        <row r="21">
          <cell r="C21" t="str">
            <v>ME</v>
          </cell>
        </row>
        <row r="22">
          <cell r="C22" t="str">
            <v>MD</v>
          </cell>
        </row>
        <row r="23">
          <cell r="C23" t="str">
            <v>MA</v>
          </cell>
        </row>
        <row r="24">
          <cell r="C24" t="str">
            <v>MI</v>
          </cell>
        </row>
        <row r="25">
          <cell r="C25" t="str">
            <v>MN</v>
          </cell>
        </row>
        <row r="26">
          <cell r="C26" t="str">
            <v>MS</v>
          </cell>
        </row>
        <row r="27">
          <cell r="C27" t="str">
            <v>MO</v>
          </cell>
        </row>
        <row r="28">
          <cell r="C28" t="str">
            <v>MT</v>
          </cell>
        </row>
        <row r="29">
          <cell r="C29" t="str">
            <v>NE</v>
          </cell>
        </row>
        <row r="30">
          <cell r="C30" t="str">
            <v>NV</v>
          </cell>
        </row>
        <row r="31">
          <cell r="C31" t="str">
            <v>NH</v>
          </cell>
        </row>
        <row r="32">
          <cell r="C32" t="str">
            <v>NJ</v>
          </cell>
        </row>
        <row r="33">
          <cell r="C33" t="str">
            <v>NM</v>
          </cell>
        </row>
        <row r="34">
          <cell r="C34" t="str">
            <v>NY</v>
          </cell>
        </row>
        <row r="35">
          <cell r="C35" t="str">
            <v>NC</v>
          </cell>
        </row>
        <row r="36">
          <cell r="C36" t="str">
            <v>ND</v>
          </cell>
        </row>
        <row r="37">
          <cell r="C37" t="str">
            <v>OH</v>
          </cell>
        </row>
        <row r="38">
          <cell r="C38" t="str">
            <v>OK</v>
          </cell>
        </row>
        <row r="39">
          <cell r="C39" t="str">
            <v>OR</v>
          </cell>
        </row>
        <row r="40">
          <cell r="C40" t="str">
            <v>PA</v>
          </cell>
        </row>
        <row r="41">
          <cell r="C41" t="str">
            <v>RI</v>
          </cell>
        </row>
        <row r="42">
          <cell r="C42" t="str">
            <v>SC</v>
          </cell>
        </row>
        <row r="43">
          <cell r="C43" t="str">
            <v>SD</v>
          </cell>
        </row>
        <row r="44">
          <cell r="C44" t="str">
            <v>TN</v>
          </cell>
        </row>
        <row r="45">
          <cell r="C45" t="str">
            <v>TX</v>
          </cell>
        </row>
        <row r="46">
          <cell r="C46" t="str">
            <v>UT</v>
          </cell>
        </row>
        <row r="47">
          <cell r="C47" t="str">
            <v>VT</v>
          </cell>
        </row>
        <row r="48">
          <cell r="C48" t="str">
            <v>VA</v>
          </cell>
        </row>
        <row r="49">
          <cell r="C49" t="str">
            <v>WA</v>
          </cell>
        </row>
        <row r="50">
          <cell r="C50" t="str">
            <v>WV</v>
          </cell>
        </row>
        <row r="51">
          <cell r="C51" t="str">
            <v>WI</v>
          </cell>
        </row>
        <row r="52">
          <cell r="C52" t="str">
            <v>WY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BFDAE-BF75-4EF8-BD8F-FD3D952566D3}">
  <dimension ref="B1:K148"/>
  <sheetViews>
    <sheetView zoomScale="115" zoomScaleNormal="115" workbookViewId="0">
      <selection activeCell="E27" sqref="E27"/>
    </sheetView>
  </sheetViews>
  <sheetFormatPr defaultRowHeight="14.4" x14ac:dyDescent="0.3"/>
  <cols>
    <col min="1" max="1" width="2.88671875" customWidth="1"/>
    <col min="2" max="2" width="59.6640625" customWidth="1"/>
    <col min="3" max="3" width="49.88671875" customWidth="1"/>
    <col min="8" max="11" width="0" hidden="1" customWidth="1"/>
  </cols>
  <sheetData>
    <row r="1" spans="2:3" ht="18" x14ac:dyDescent="0.35">
      <c r="B1" s="42" t="s">
        <v>38</v>
      </c>
      <c r="C1" s="42"/>
    </row>
    <row r="2" spans="2:3" ht="33.6" customHeight="1" x14ac:dyDescent="0.3">
      <c r="B2" s="45" t="s">
        <v>18</v>
      </c>
      <c r="C2" s="45"/>
    </row>
    <row r="3" spans="2:3" x14ac:dyDescent="0.3">
      <c r="B3" s="43" t="s">
        <v>39</v>
      </c>
      <c r="C3" s="43"/>
    </row>
    <row r="4" spans="2:3" x14ac:dyDescent="0.3">
      <c r="B4" s="9" t="s">
        <v>0</v>
      </c>
      <c r="C4" s="11"/>
    </row>
    <row r="5" spans="2:3" x14ac:dyDescent="0.3">
      <c r="B5" s="9" t="s">
        <v>1</v>
      </c>
      <c r="C5" s="11"/>
    </row>
    <row r="6" spans="2:3" x14ac:dyDescent="0.3">
      <c r="B6" s="9" t="s">
        <v>2</v>
      </c>
      <c r="C6" s="11"/>
    </row>
    <row r="7" spans="2:3" x14ac:dyDescent="0.3">
      <c r="B7" s="9" t="s">
        <v>3</v>
      </c>
      <c r="C7" s="14" t="s">
        <v>40</v>
      </c>
    </row>
    <row r="8" spans="2:3" x14ac:dyDescent="0.3">
      <c r="B8" s="9" t="s">
        <v>19</v>
      </c>
      <c r="C8" s="11"/>
    </row>
    <row r="9" spans="2:3" x14ac:dyDescent="0.3">
      <c r="B9" s="9" t="s">
        <v>4</v>
      </c>
      <c r="C9" s="11"/>
    </row>
    <row r="10" spans="2:3" x14ac:dyDescent="0.3">
      <c r="B10" s="9" t="s">
        <v>5</v>
      </c>
      <c r="C10" s="11"/>
    </row>
    <row r="11" spans="2:3" x14ac:dyDescent="0.3">
      <c r="B11" s="9" t="s">
        <v>20</v>
      </c>
      <c r="C11" s="11"/>
    </row>
    <row r="12" spans="2:3" x14ac:dyDescent="0.3">
      <c r="B12" s="9" t="s">
        <v>21</v>
      </c>
      <c r="C12" s="11"/>
    </row>
    <row r="13" spans="2:3" x14ac:dyDescent="0.3">
      <c r="B13" s="9" t="s">
        <v>22</v>
      </c>
      <c r="C13" s="12"/>
    </row>
    <row r="14" spans="2:3" x14ac:dyDescent="0.3">
      <c r="B14" s="9" t="s">
        <v>23</v>
      </c>
      <c r="C14" s="11"/>
    </row>
    <row r="15" spans="2:3" x14ac:dyDescent="0.3">
      <c r="B15" s="9" t="s">
        <v>70</v>
      </c>
      <c r="C15" s="11"/>
    </row>
    <row r="16" spans="2:3" x14ac:dyDescent="0.3">
      <c r="B16" s="9" t="s">
        <v>71</v>
      </c>
      <c r="C16" s="11"/>
    </row>
    <row r="17" spans="2:4" x14ac:dyDescent="0.3">
      <c r="B17" s="9" t="s">
        <v>72</v>
      </c>
      <c r="C17" s="12"/>
    </row>
    <row r="18" spans="2:4" x14ac:dyDescent="0.3">
      <c r="B18" s="7"/>
      <c r="C18" s="8"/>
    </row>
    <row r="19" spans="2:4" x14ac:dyDescent="0.3">
      <c r="B19" s="9" t="s">
        <v>24</v>
      </c>
      <c r="C19" s="13" t="s">
        <v>53</v>
      </c>
    </row>
    <row r="20" spans="2:4" x14ac:dyDescent="0.3">
      <c r="B20" s="7"/>
      <c r="C20" s="8"/>
    </row>
    <row r="21" spans="2:4" x14ac:dyDescent="0.3">
      <c r="B21" s="9" t="s">
        <v>80</v>
      </c>
      <c r="C21" s="15">
        <v>0.99</v>
      </c>
      <c r="D21" s="1"/>
    </row>
    <row r="22" spans="2:4" x14ac:dyDescent="0.3">
      <c r="B22" s="9" t="s">
        <v>81</v>
      </c>
      <c r="C22" s="15">
        <v>0.94</v>
      </c>
      <c r="D22" s="1"/>
    </row>
    <row r="23" spans="2:4" x14ac:dyDescent="0.3">
      <c r="B23" s="9" t="s">
        <v>32</v>
      </c>
      <c r="C23" s="11">
        <v>4</v>
      </c>
      <c r="D23" s="1"/>
    </row>
    <row r="24" spans="2:4" x14ac:dyDescent="0.3">
      <c r="B24" s="9" t="s">
        <v>105</v>
      </c>
      <c r="C24" s="11"/>
      <c r="D24" s="1"/>
    </row>
    <row r="25" spans="2:4" x14ac:dyDescent="0.3">
      <c r="B25" s="9" t="s">
        <v>37</v>
      </c>
      <c r="C25" s="11"/>
      <c r="D25" s="1"/>
    </row>
    <row r="26" spans="2:4" x14ac:dyDescent="0.3">
      <c r="B26" s="9" t="s">
        <v>25</v>
      </c>
      <c r="C26" s="11"/>
    </row>
    <row r="27" spans="2:4" x14ac:dyDescent="0.3">
      <c r="B27" s="9" t="s">
        <v>34</v>
      </c>
      <c r="C27" s="11" t="s">
        <v>53</v>
      </c>
    </row>
    <row r="28" spans="2:4" x14ac:dyDescent="0.3">
      <c r="B28" s="9" t="s">
        <v>35</v>
      </c>
      <c r="C28" s="11">
        <v>2020</v>
      </c>
    </row>
    <row r="29" spans="2:4" x14ac:dyDescent="0.3">
      <c r="B29" s="9" t="s">
        <v>36</v>
      </c>
      <c r="C29" s="11">
        <v>2035</v>
      </c>
    </row>
    <row r="30" spans="2:4" x14ac:dyDescent="0.3">
      <c r="B30" s="7"/>
      <c r="C30" s="8"/>
    </row>
    <row r="31" spans="2:4" x14ac:dyDescent="0.3">
      <c r="B31" s="43" t="s">
        <v>56</v>
      </c>
      <c r="C31" s="43"/>
    </row>
    <row r="32" spans="2:4" x14ac:dyDescent="0.3">
      <c r="B32" s="7"/>
      <c r="C32" s="8"/>
    </row>
    <row r="33" spans="2:11" x14ac:dyDescent="0.3">
      <c r="B33" s="9" t="s">
        <v>33</v>
      </c>
      <c r="C33" s="11"/>
    </row>
    <row r="34" spans="2:11" x14ac:dyDescent="0.3">
      <c r="B34" s="9" t="s">
        <v>6</v>
      </c>
      <c r="C34" s="11"/>
    </row>
    <row r="35" spans="2:11" x14ac:dyDescent="0.3">
      <c r="B35" s="9" t="s">
        <v>7</v>
      </c>
      <c r="C35" s="11"/>
    </row>
    <row r="36" spans="2:11" x14ac:dyDescent="0.3">
      <c r="B36" s="9" t="s">
        <v>31</v>
      </c>
      <c r="C36" s="11"/>
    </row>
    <row r="37" spans="2:11" x14ac:dyDescent="0.3">
      <c r="B37" s="9" t="s">
        <v>26</v>
      </c>
      <c r="C37" s="11"/>
    </row>
    <row r="38" spans="2:11" x14ac:dyDescent="0.3">
      <c r="B38" s="9"/>
      <c r="C38" s="8"/>
    </row>
    <row r="39" spans="2:11" x14ac:dyDescent="0.3">
      <c r="B39" s="44" t="s">
        <v>16</v>
      </c>
      <c r="C39" s="44"/>
    </row>
    <row r="40" spans="2:11" x14ac:dyDescent="0.3">
      <c r="B40" s="9" t="s">
        <v>8</v>
      </c>
      <c r="C40" s="11">
        <v>0</v>
      </c>
      <c r="H40" s="26"/>
      <c r="I40" s="26"/>
      <c r="J40" s="26">
        <f>C40+I40</f>
        <v>0</v>
      </c>
      <c r="K40" s="26"/>
    </row>
    <row r="41" spans="2:11" x14ac:dyDescent="0.3">
      <c r="B41" s="9" t="s">
        <v>9</v>
      </c>
      <c r="C41" s="11">
        <v>6</v>
      </c>
      <c r="H41" s="26"/>
      <c r="I41" s="26">
        <f>SUM(I46:I47)</f>
        <v>1</v>
      </c>
      <c r="J41" s="26">
        <f>C41+I41</f>
        <v>7</v>
      </c>
      <c r="K41" s="26"/>
    </row>
    <row r="42" spans="2:11" x14ac:dyDescent="0.3">
      <c r="B42" s="9" t="s">
        <v>10</v>
      </c>
      <c r="C42" s="11">
        <v>6</v>
      </c>
      <c r="H42" s="26"/>
      <c r="I42" s="26">
        <f>SUM(J46:J47)</f>
        <v>0</v>
      </c>
      <c r="J42" s="26">
        <f>C42+I42</f>
        <v>6</v>
      </c>
      <c r="K42" s="26"/>
    </row>
    <row r="43" spans="2:11" x14ac:dyDescent="0.3">
      <c r="B43" s="9" t="s">
        <v>11</v>
      </c>
      <c r="C43" s="11">
        <v>6</v>
      </c>
      <c r="H43" s="26"/>
      <c r="I43" s="26">
        <f>SUM(K46:K47)</f>
        <v>1</v>
      </c>
      <c r="J43" s="26">
        <f>C43+I43</f>
        <v>7</v>
      </c>
      <c r="K43" s="26"/>
    </row>
    <row r="44" spans="2:11" x14ac:dyDescent="0.3">
      <c r="B44" s="9" t="s">
        <v>12</v>
      </c>
      <c r="C44" s="11">
        <v>0</v>
      </c>
      <c r="H44" s="26"/>
      <c r="I44" s="26"/>
      <c r="J44" s="26">
        <f>C44+I44</f>
        <v>0</v>
      </c>
      <c r="K44" s="26"/>
    </row>
    <row r="45" spans="2:11" x14ac:dyDescent="0.3">
      <c r="B45" s="9" t="s">
        <v>82</v>
      </c>
      <c r="C45" s="16">
        <f>SUM(C40:C44)</f>
        <v>18</v>
      </c>
      <c r="H45" s="26"/>
      <c r="I45" s="26"/>
      <c r="J45" s="26"/>
      <c r="K45" s="26"/>
    </row>
    <row r="46" spans="2:11" x14ac:dyDescent="0.3">
      <c r="B46" s="9" t="s">
        <v>83</v>
      </c>
      <c r="C46" s="11" t="s">
        <v>85</v>
      </c>
      <c r="H46" s="26">
        <f>IF(OR(C46="Select One",C46="No"),0,1)</f>
        <v>1</v>
      </c>
      <c r="I46" s="26">
        <f>IF($C46="Yes, a 1BR Unit",1,0)</f>
        <v>1</v>
      </c>
      <c r="J46" s="26">
        <f>IF($C46="Yes, a 2BR Unit",1,0)</f>
        <v>0</v>
      </c>
      <c r="K46" s="26">
        <f>IF($C46="Yes, a 3BR Unit",1,0)</f>
        <v>0</v>
      </c>
    </row>
    <row r="47" spans="2:11" x14ac:dyDescent="0.3">
      <c r="B47" s="9" t="s">
        <v>84</v>
      </c>
      <c r="C47" s="11" t="s">
        <v>87</v>
      </c>
      <c r="H47" s="26">
        <f>IF(OR(C47="Select One",C47="No"),0,1)</f>
        <v>1</v>
      </c>
      <c r="I47" s="26">
        <f>IF($C47="Yes, a 1BR Unit",1,0)</f>
        <v>0</v>
      </c>
      <c r="J47" s="26">
        <f>IF($C47="Yes, a 2BR Unit",1,0)</f>
        <v>0</v>
      </c>
      <c r="K47" s="26">
        <f>IF($C47="Yes, a 3BR Unit",1,0)</f>
        <v>1</v>
      </c>
    </row>
    <row r="48" spans="2:11" x14ac:dyDescent="0.3">
      <c r="B48" s="9" t="s">
        <v>88</v>
      </c>
      <c r="C48" s="16">
        <f>C45+H46+H47</f>
        <v>20</v>
      </c>
    </row>
    <row r="49" spans="2:3" x14ac:dyDescent="0.3">
      <c r="B49" s="9"/>
      <c r="C49" s="16"/>
    </row>
    <row r="50" spans="2:3" x14ac:dyDescent="0.3">
      <c r="B50" s="44" t="s">
        <v>29</v>
      </c>
      <c r="C50" s="44"/>
    </row>
    <row r="51" spans="2:3" x14ac:dyDescent="0.3">
      <c r="B51" s="9" t="s">
        <v>8</v>
      </c>
      <c r="C51" s="11"/>
    </row>
    <row r="52" spans="2:3" x14ac:dyDescent="0.3">
      <c r="B52" s="9" t="s">
        <v>9</v>
      </c>
      <c r="C52" s="11">
        <v>1</v>
      </c>
    </row>
    <row r="53" spans="2:3" x14ac:dyDescent="0.3">
      <c r="B53" s="9" t="s">
        <v>10</v>
      </c>
      <c r="C53" s="11">
        <v>2</v>
      </c>
    </row>
    <row r="54" spans="2:3" x14ac:dyDescent="0.3">
      <c r="B54" s="9" t="s">
        <v>11</v>
      </c>
      <c r="C54" s="11">
        <v>2</v>
      </c>
    </row>
    <row r="55" spans="2:3" x14ac:dyDescent="0.3">
      <c r="B55" s="9" t="s">
        <v>12</v>
      </c>
      <c r="C55" s="11"/>
    </row>
    <row r="56" spans="2:3" x14ac:dyDescent="0.3">
      <c r="B56" s="9" t="s">
        <v>30</v>
      </c>
      <c r="C56" s="16">
        <f>SUMPRODUCT(J40:J44,C51:C55)</f>
        <v>33</v>
      </c>
    </row>
    <row r="57" spans="2:3" x14ac:dyDescent="0.3">
      <c r="B57" s="44" t="s">
        <v>79</v>
      </c>
      <c r="C57" s="44"/>
    </row>
    <row r="58" spans="2:3" x14ac:dyDescent="0.3">
      <c r="B58" s="9" t="s">
        <v>8</v>
      </c>
      <c r="C58" s="11"/>
    </row>
    <row r="59" spans="2:3" x14ac:dyDescent="0.3">
      <c r="B59" s="9" t="s">
        <v>9</v>
      </c>
      <c r="C59" s="11">
        <v>670</v>
      </c>
    </row>
    <row r="60" spans="2:3" x14ac:dyDescent="0.3">
      <c r="B60" s="9" t="s">
        <v>10</v>
      </c>
      <c r="C60" s="11">
        <v>750</v>
      </c>
    </row>
    <row r="61" spans="2:3" x14ac:dyDescent="0.3">
      <c r="B61" s="9" t="s">
        <v>11</v>
      </c>
      <c r="C61" s="11">
        <v>845</v>
      </c>
    </row>
    <row r="62" spans="2:3" x14ac:dyDescent="0.3">
      <c r="B62" s="9" t="s">
        <v>12</v>
      </c>
      <c r="C62" s="11"/>
    </row>
    <row r="63" spans="2:3" x14ac:dyDescent="0.3">
      <c r="B63" s="9" t="s">
        <v>17</v>
      </c>
      <c r="C63" s="16">
        <f>SUMPRODUCT(J40:J44,C58:C62)</f>
        <v>15105</v>
      </c>
    </row>
    <row r="64" spans="2:3" ht="15" thickBot="1" x14ac:dyDescent="0.35"/>
    <row r="65" spans="2:8" ht="15" thickBot="1" x14ac:dyDescent="0.35">
      <c r="B65" s="38" t="s">
        <v>125</v>
      </c>
      <c r="C65" s="39"/>
    </row>
    <row r="66" spans="2:8" ht="15" thickBot="1" x14ac:dyDescent="0.35">
      <c r="B66" s="40" t="s">
        <v>108</v>
      </c>
      <c r="C66" s="41"/>
      <c r="E66" s="17"/>
      <c r="F66" s="17"/>
      <c r="G66" s="17"/>
      <c r="H66" s="17"/>
    </row>
    <row r="67" spans="2:8" x14ac:dyDescent="0.3">
      <c r="B67" s="29" t="s">
        <v>13</v>
      </c>
      <c r="C67" s="30" t="s">
        <v>60</v>
      </c>
    </row>
    <row r="68" spans="2:8" x14ac:dyDescent="0.3">
      <c r="B68" s="31" t="s">
        <v>74</v>
      </c>
      <c r="C68" s="32" t="s">
        <v>73</v>
      </c>
      <c r="E68" s="2"/>
    </row>
    <row r="69" spans="2:8" x14ac:dyDescent="0.3">
      <c r="B69" s="31" t="s">
        <v>66</v>
      </c>
      <c r="C69" s="32" t="s">
        <v>69</v>
      </c>
    </row>
    <row r="70" spans="2:8" x14ac:dyDescent="0.3">
      <c r="B70" s="31" t="s">
        <v>99</v>
      </c>
      <c r="C70" s="33">
        <v>500</v>
      </c>
    </row>
    <row r="71" spans="2:8" ht="15" thickBot="1" x14ac:dyDescent="0.35">
      <c r="B71" s="34" t="s">
        <v>100</v>
      </c>
      <c r="C71" s="35">
        <v>200</v>
      </c>
    </row>
    <row r="72" spans="2:8" ht="7.5" customHeight="1" thickBot="1" x14ac:dyDescent="0.35">
      <c r="B72" s="27"/>
      <c r="C72" s="28"/>
    </row>
    <row r="73" spans="2:8" ht="15" customHeight="1" thickBot="1" x14ac:dyDescent="0.35">
      <c r="B73" s="40" t="s">
        <v>107</v>
      </c>
      <c r="C73" s="41"/>
    </row>
    <row r="74" spans="2:8" x14ac:dyDescent="0.3">
      <c r="B74" s="36" t="s">
        <v>14</v>
      </c>
      <c r="C74" s="32" t="s">
        <v>60</v>
      </c>
    </row>
    <row r="75" spans="2:8" x14ac:dyDescent="0.3">
      <c r="B75" s="36" t="s">
        <v>126</v>
      </c>
      <c r="C75" s="32" t="s">
        <v>58</v>
      </c>
    </row>
    <row r="76" spans="2:8" x14ac:dyDescent="0.3">
      <c r="B76" s="36" t="s">
        <v>66</v>
      </c>
      <c r="C76" s="32" t="s">
        <v>68</v>
      </c>
    </row>
    <row r="77" spans="2:8" x14ac:dyDescent="0.3">
      <c r="B77" s="36" t="s">
        <v>103</v>
      </c>
      <c r="C77" s="33">
        <v>500</v>
      </c>
    </row>
    <row r="78" spans="2:8" ht="15" thickBot="1" x14ac:dyDescent="0.35">
      <c r="B78" s="37" t="s">
        <v>104</v>
      </c>
      <c r="C78" s="35">
        <v>200</v>
      </c>
    </row>
    <row r="79" spans="2:8" ht="7.5" customHeight="1" thickBot="1" x14ac:dyDescent="0.35">
      <c r="B79" s="27"/>
      <c r="C79" s="28"/>
    </row>
    <row r="80" spans="2:8" ht="15" customHeight="1" thickBot="1" x14ac:dyDescent="0.35">
      <c r="B80" s="40" t="s">
        <v>112</v>
      </c>
      <c r="C80" s="41"/>
    </row>
    <row r="81" spans="2:3" ht="15" customHeight="1" x14ac:dyDescent="0.3">
      <c r="B81" s="36" t="s">
        <v>127</v>
      </c>
      <c r="C81" s="32" t="s">
        <v>77</v>
      </c>
    </row>
    <row r="82" spans="2:3" ht="15" customHeight="1" x14ac:dyDescent="0.3">
      <c r="B82" s="36" t="s">
        <v>109</v>
      </c>
      <c r="C82" s="32" t="s">
        <v>68</v>
      </c>
    </row>
    <row r="83" spans="2:3" ht="15" customHeight="1" x14ac:dyDescent="0.3">
      <c r="B83" s="36" t="s">
        <v>110</v>
      </c>
      <c r="C83" s="33">
        <v>450</v>
      </c>
    </row>
    <row r="84" spans="2:3" ht="15" customHeight="1" thickBot="1" x14ac:dyDescent="0.35">
      <c r="B84" s="37" t="s">
        <v>111</v>
      </c>
      <c r="C84" s="35">
        <v>200</v>
      </c>
    </row>
    <row r="85" spans="2:3" ht="7.5" customHeight="1" thickBot="1" x14ac:dyDescent="0.35">
      <c r="B85" s="27"/>
      <c r="C85" s="28"/>
    </row>
    <row r="86" spans="2:3" ht="15" customHeight="1" thickBot="1" x14ac:dyDescent="0.35">
      <c r="B86" s="40" t="s">
        <v>114</v>
      </c>
      <c r="C86" s="41"/>
    </row>
    <row r="87" spans="2:3" ht="15" customHeight="1" x14ac:dyDescent="0.3">
      <c r="B87" s="36" t="s">
        <v>113</v>
      </c>
      <c r="C87" s="32" t="s">
        <v>77</v>
      </c>
    </row>
    <row r="88" spans="2:3" ht="15" customHeight="1" x14ac:dyDescent="0.3">
      <c r="B88" s="36" t="s">
        <v>109</v>
      </c>
      <c r="C88" s="32" t="s">
        <v>68</v>
      </c>
    </row>
    <row r="89" spans="2:3" ht="15" customHeight="1" x14ac:dyDescent="0.3">
      <c r="B89" s="36" t="s">
        <v>115</v>
      </c>
      <c r="C89" s="33">
        <v>550</v>
      </c>
    </row>
    <row r="90" spans="2:3" ht="15" customHeight="1" thickBot="1" x14ac:dyDescent="0.35">
      <c r="B90" s="37" t="s">
        <v>116</v>
      </c>
      <c r="C90" s="35">
        <v>200</v>
      </c>
    </row>
    <row r="91" spans="2:3" ht="7.5" customHeight="1" thickBot="1" x14ac:dyDescent="0.35">
      <c r="B91" s="27"/>
      <c r="C91" s="28"/>
    </row>
    <row r="92" spans="2:3" ht="15" customHeight="1" thickBot="1" x14ac:dyDescent="0.35">
      <c r="B92" s="40" t="s">
        <v>117</v>
      </c>
      <c r="C92" s="41"/>
    </row>
    <row r="93" spans="2:3" ht="15" customHeight="1" x14ac:dyDescent="0.3">
      <c r="B93" s="36" t="s">
        <v>119</v>
      </c>
      <c r="C93" s="32" t="s">
        <v>58</v>
      </c>
    </row>
    <row r="94" spans="2:3" ht="15" customHeight="1" x14ac:dyDescent="0.3">
      <c r="B94" s="36" t="s">
        <v>109</v>
      </c>
      <c r="C94" s="32" t="s">
        <v>68</v>
      </c>
    </row>
    <row r="95" spans="2:3" ht="15" customHeight="1" x14ac:dyDescent="0.3">
      <c r="B95" s="36" t="s">
        <v>123</v>
      </c>
      <c r="C95" s="33">
        <v>400</v>
      </c>
    </row>
    <row r="96" spans="2:3" ht="15" customHeight="1" thickBot="1" x14ac:dyDescent="0.35">
      <c r="B96" s="37" t="s">
        <v>124</v>
      </c>
      <c r="C96" s="35">
        <v>200</v>
      </c>
    </row>
    <row r="97" spans="2:3" ht="7.5" customHeight="1" thickBot="1" x14ac:dyDescent="0.35">
      <c r="B97" s="27"/>
      <c r="C97" s="28"/>
    </row>
    <row r="98" spans="2:3" ht="15" customHeight="1" thickBot="1" x14ac:dyDescent="0.35">
      <c r="B98" s="40" t="s">
        <v>118</v>
      </c>
      <c r="C98" s="41"/>
    </row>
    <row r="99" spans="2:3" ht="15" customHeight="1" x14ac:dyDescent="0.3">
      <c r="B99" s="36" t="s">
        <v>120</v>
      </c>
      <c r="C99" s="32" t="s">
        <v>77</v>
      </c>
    </row>
    <row r="100" spans="2:3" ht="15" customHeight="1" x14ac:dyDescent="0.3">
      <c r="B100" s="36" t="s">
        <v>109</v>
      </c>
      <c r="C100" s="32" t="s">
        <v>68</v>
      </c>
    </row>
    <row r="101" spans="2:3" ht="15" customHeight="1" x14ac:dyDescent="0.3">
      <c r="B101" s="36" t="s">
        <v>121</v>
      </c>
      <c r="C101" s="33">
        <v>475</v>
      </c>
    </row>
    <row r="102" spans="2:3" ht="15" customHeight="1" thickBot="1" x14ac:dyDescent="0.35">
      <c r="B102" s="37" t="s">
        <v>122</v>
      </c>
      <c r="C102" s="35">
        <v>200</v>
      </c>
    </row>
    <row r="103" spans="2:3" ht="15" customHeight="1" thickBot="1" x14ac:dyDescent="0.35">
      <c r="B103" s="27"/>
      <c r="C103" s="28"/>
    </row>
    <row r="104" spans="2:3" ht="15" customHeight="1" thickBot="1" x14ac:dyDescent="0.35">
      <c r="B104" s="38" t="s">
        <v>131</v>
      </c>
      <c r="C104" s="39"/>
    </row>
    <row r="105" spans="2:3" ht="15" customHeight="1" thickBot="1" x14ac:dyDescent="0.35">
      <c r="B105" s="40" t="s">
        <v>132</v>
      </c>
      <c r="C105" s="41"/>
    </row>
    <row r="106" spans="2:3" x14ac:dyDescent="0.3">
      <c r="B106" s="9" t="s">
        <v>15</v>
      </c>
      <c r="C106" s="10" t="s">
        <v>60</v>
      </c>
    </row>
    <row r="107" spans="2:3" x14ac:dyDescent="0.3">
      <c r="B107" s="9" t="s">
        <v>27</v>
      </c>
      <c r="C107" s="10" t="s">
        <v>58</v>
      </c>
    </row>
    <row r="108" spans="2:3" x14ac:dyDescent="0.3">
      <c r="B108" s="9" t="s">
        <v>109</v>
      </c>
      <c r="C108" s="32" t="s">
        <v>68</v>
      </c>
    </row>
    <row r="109" spans="2:3" x14ac:dyDescent="0.3">
      <c r="B109" s="9" t="s">
        <v>133</v>
      </c>
      <c r="C109" s="33">
        <v>20</v>
      </c>
    </row>
    <row r="110" spans="2:3" ht="7.5" customHeight="1" thickBot="1" x14ac:dyDescent="0.35">
      <c r="B110" s="27"/>
      <c r="C110" s="28"/>
    </row>
    <row r="111" spans="2:3" ht="15" thickBot="1" x14ac:dyDescent="0.35">
      <c r="B111" s="40" t="s">
        <v>134</v>
      </c>
      <c r="C111" s="41"/>
    </row>
    <row r="112" spans="2:3" x14ac:dyDescent="0.3">
      <c r="B112" s="9" t="s">
        <v>148</v>
      </c>
      <c r="C112" s="10" t="s">
        <v>78</v>
      </c>
    </row>
    <row r="113" spans="2:3" x14ac:dyDescent="0.3">
      <c r="B113" s="9" t="s">
        <v>109</v>
      </c>
      <c r="C113" s="32" t="s">
        <v>69</v>
      </c>
    </row>
    <row r="114" spans="2:3" x14ac:dyDescent="0.3">
      <c r="B114" s="9" t="s">
        <v>137</v>
      </c>
      <c r="C114" s="33">
        <v>1200</v>
      </c>
    </row>
    <row r="115" spans="2:3" ht="15" thickBot="1" x14ac:dyDescent="0.35">
      <c r="B115" s="9" t="s">
        <v>138</v>
      </c>
      <c r="C115" s="35">
        <v>500</v>
      </c>
    </row>
    <row r="116" spans="2:3" ht="7.5" customHeight="1" thickBot="1" x14ac:dyDescent="0.35">
      <c r="B116" s="27"/>
      <c r="C116" s="28"/>
    </row>
    <row r="117" spans="2:3" ht="15" thickBot="1" x14ac:dyDescent="0.35">
      <c r="B117" s="40" t="s">
        <v>139</v>
      </c>
      <c r="C117" s="41"/>
    </row>
    <row r="118" spans="2:3" x14ac:dyDescent="0.3">
      <c r="B118" s="9" t="s">
        <v>28</v>
      </c>
      <c r="C118" s="10" t="s">
        <v>57</v>
      </c>
    </row>
    <row r="119" spans="2:3" x14ac:dyDescent="0.3">
      <c r="B119" s="9" t="s">
        <v>109</v>
      </c>
      <c r="C119" s="32" t="s">
        <v>69</v>
      </c>
    </row>
    <row r="120" spans="2:3" x14ac:dyDescent="0.3">
      <c r="B120" s="9" t="s">
        <v>140</v>
      </c>
      <c r="C120" s="33">
        <v>500</v>
      </c>
    </row>
    <row r="121" spans="2:3" ht="15" thickBot="1" x14ac:dyDescent="0.35">
      <c r="B121" s="9" t="s">
        <v>141</v>
      </c>
      <c r="C121" s="35">
        <v>150</v>
      </c>
    </row>
    <row r="122" spans="2:3" ht="7.5" customHeight="1" thickBot="1" x14ac:dyDescent="0.35">
      <c r="B122" s="60"/>
      <c r="C122" s="61"/>
    </row>
    <row r="123" spans="2:3" ht="15" thickBot="1" x14ac:dyDescent="0.35">
      <c r="B123" s="40" t="s">
        <v>142</v>
      </c>
      <c r="C123" s="41"/>
    </row>
    <row r="124" spans="2:3" x14ac:dyDescent="0.3">
      <c r="B124" s="9" t="s">
        <v>147</v>
      </c>
      <c r="C124" s="10" t="s">
        <v>57</v>
      </c>
    </row>
    <row r="125" spans="2:3" x14ac:dyDescent="0.3">
      <c r="B125" s="9" t="s">
        <v>109</v>
      </c>
      <c r="C125" s="32" t="s">
        <v>69</v>
      </c>
    </row>
    <row r="126" spans="2:3" x14ac:dyDescent="0.3">
      <c r="B126" s="9" t="s">
        <v>143</v>
      </c>
      <c r="C126" s="33">
        <v>500</v>
      </c>
    </row>
    <row r="127" spans="2:3" ht="15" thickBot="1" x14ac:dyDescent="0.35">
      <c r="B127" s="9" t="s">
        <v>144</v>
      </c>
      <c r="C127" s="35">
        <v>150</v>
      </c>
    </row>
    <row r="128" spans="2:3" ht="7.5" customHeight="1" thickBot="1" x14ac:dyDescent="0.35">
      <c r="B128" s="60"/>
      <c r="C128" s="61"/>
    </row>
    <row r="129" spans="2:3" ht="15" thickBot="1" x14ac:dyDescent="0.35">
      <c r="B129" s="40" t="s">
        <v>135</v>
      </c>
      <c r="C129" s="41"/>
    </row>
    <row r="130" spans="2:3" x14ac:dyDescent="0.3">
      <c r="B130" s="9" t="s">
        <v>146</v>
      </c>
      <c r="C130" s="10">
        <v>4</v>
      </c>
    </row>
    <row r="131" spans="2:3" x14ac:dyDescent="0.3">
      <c r="B131" s="9" t="s">
        <v>145</v>
      </c>
      <c r="C131" s="10" t="s">
        <v>78</v>
      </c>
    </row>
    <row r="132" spans="2:3" x14ac:dyDescent="0.3">
      <c r="B132" s="9" t="s">
        <v>109</v>
      </c>
      <c r="C132" s="32" t="s">
        <v>69</v>
      </c>
    </row>
    <row r="133" spans="2:3" x14ac:dyDescent="0.3">
      <c r="B133" s="9" t="s">
        <v>152</v>
      </c>
      <c r="C133" s="33">
        <v>600</v>
      </c>
    </row>
    <row r="134" spans="2:3" ht="15" thickBot="1" x14ac:dyDescent="0.35">
      <c r="B134" s="9" t="s">
        <v>153</v>
      </c>
      <c r="C134" s="35">
        <v>150</v>
      </c>
    </row>
    <row r="135" spans="2:3" x14ac:dyDescent="0.3">
      <c r="B135" s="60"/>
      <c r="C135" s="61"/>
    </row>
    <row r="136" spans="2:3" x14ac:dyDescent="0.3">
      <c r="B136" s="60"/>
      <c r="C136" s="61"/>
    </row>
    <row r="137" spans="2:3" x14ac:dyDescent="0.3">
      <c r="B137" s="60"/>
      <c r="C137" s="61"/>
    </row>
    <row r="138" spans="2:3" x14ac:dyDescent="0.3">
      <c r="B138" s="60"/>
      <c r="C138" s="61"/>
    </row>
    <row r="139" spans="2:3" x14ac:dyDescent="0.3">
      <c r="B139" s="60"/>
      <c r="C139" s="61"/>
    </row>
    <row r="140" spans="2:3" x14ac:dyDescent="0.3">
      <c r="B140" s="60"/>
      <c r="C140" s="61"/>
    </row>
    <row r="141" spans="2:3" x14ac:dyDescent="0.3">
      <c r="B141" s="60"/>
      <c r="C141" s="61"/>
    </row>
    <row r="142" spans="2:3" x14ac:dyDescent="0.3">
      <c r="B142" s="60"/>
      <c r="C142" s="61"/>
    </row>
    <row r="143" spans="2:3" x14ac:dyDescent="0.3">
      <c r="B143" s="60"/>
      <c r="C143" s="61"/>
    </row>
    <row r="144" spans="2:3" x14ac:dyDescent="0.3">
      <c r="B144" s="60"/>
      <c r="C144" s="61"/>
    </row>
    <row r="145" spans="2:3" x14ac:dyDescent="0.3">
      <c r="B145" s="60"/>
      <c r="C145" s="61"/>
    </row>
    <row r="146" spans="2:3" x14ac:dyDescent="0.3">
      <c r="C146" s="66"/>
    </row>
    <row r="147" spans="2:3" x14ac:dyDescent="0.3">
      <c r="C147" s="66"/>
    </row>
    <row r="148" spans="2:3" x14ac:dyDescent="0.3">
      <c r="C148" s="66"/>
    </row>
  </sheetData>
  <mergeCells count="20">
    <mergeCell ref="B117:C117"/>
    <mergeCell ref="B123:C123"/>
    <mergeCell ref="B129:C129"/>
    <mergeCell ref="B1:C1"/>
    <mergeCell ref="B3:C3"/>
    <mergeCell ref="B50:C50"/>
    <mergeCell ref="B57:C57"/>
    <mergeCell ref="B39:C39"/>
    <mergeCell ref="B2:C2"/>
    <mergeCell ref="B31:C31"/>
    <mergeCell ref="B104:C104"/>
    <mergeCell ref="B105:C105"/>
    <mergeCell ref="B111:C111"/>
    <mergeCell ref="B98:C98"/>
    <mergeCell ref="B65:C65"/>
    <mergeCell ref="B66:C66"/>
    <mergeCell ref="B73:C73"/>
    <mergeCell ref="B80:C80"/>
    <mergeCell ref="B86:C86"/>
    <mergeCell ref="B92:C9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5CA93752-7DB8-4120-A63E-D1B4F4A92D40}">
          <x14:formula1>
            <xm:f>SelectOne!$B$5:$B$7</xm:f>
          </x14:formula1>
          <xm:sqref>C19</xm:sqref>
        </x14:dataValidation>
        <x14:dataValidation type="list" allowBlank="1" showInputMessage="1" showErrorMessage="1" xr:uid="{47685F76-1351-4664-8438-296CA2260634}">
          <x14:formula1>
            <xm:f>SelectOne!$B$15:$B$17</xm:f>
          </x14:formula1>
          <xm:sqref>C67 C74 C106 C27</xm:sqref>
        </x14:dataValidation>
        <x14:dataValidation type="list" allowBlank="1" showInputMessage="1" showErrorMessage="1" xr:uid="{2E080A61-FFA4-427B-8846-4985BAD60B04}">
          <x14:formula1>
            <xm:f>SelectOne!$B$25:$B$29</xm:f>
          </x14:formula1>
          <xm:sqref>C69 C76 C82 C88 C94 C100 C108 C113 C119 C125 C132</xm:sqref>
        </x14:dataValidation>
        <x14:dataValidation type="list" allowBlank="1" showInputMessage="1" showErrorMessage="1" xr:uid="{C9730CBB-2326-4DE1-B934-F6DC27942C45}">
          <x14:formula1>
            <xm:f>SelectOne!$B$9:$B$13</xm:f>
          </x14:formula1>
          <xm:sqref>C68 C75 C107</xm:sqref>
        </x14:dataValidation>
        <x14:dataValidation type="list" allowBlank="1" showInputMessage="1" showErrorMessage="1" xr:uid="{1E3546C1-DA95-4A4B-B44E-CFAEEB557554}">
          <x14:formula1>
            <xm:f>SelectOne!$B$32:$B$38</xm:f>
          </x14:formula1>
          <xm:sqref>C99 C81 C85 C87 C91 C93 C97 C103 C112 C116 C118 C122 C124 C128 C131</xm:sqref>
        </x14:dataValidation>
        <x14:dataValidation type="list" allowBlank="1" showInputMessage="1" showErrorMessage="1" xr:uid="{ED0987E4-5544-40E5-B5E1-AC3899933439}">
          <x14:formula1>
            <xm:f>SelectOne!$B$40:$B$44</xm:f>
          </x14:formula1>
          <xm:sqref>C46:C47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345F4-79D6-456D-B171-5E9961CF18A7}">
  <dimension ref="A1:P49"/>
  <sheetViews>
    <sheetView tabSelected="1" zoomScale="85" zoomScaleNormal="85" workbookViewId="0">
      <selection activeCell="C36" sqref="C36"/>
    </sheetView>
  </sheetViews>
  <sheetFormatPr defaultRowHeight="14.4" x14ac:dyDescent="0.3"/>
  <cols>
    <col min="3" max="3" width="31.109375" customWidth="1"/>
    <col min="4" max="4" width="16.77734375" customWidth="1"/>
    <col min="5" max="7" width="22.44140625" hidden="1" customWidth="1"/>
    <col min="8" max="10" width="15.44140625" hidden="1" customWidth="1"/>
    <col min="11" max="15" width="15.44140625" customWidth="1"/>
  </cols>
  <sheetData>
    <row r="1" spans="1:16" x14ac:dyDescent="0.3">
      <c r="A1" t="s">
        <v>156</v>
      </c>
    </row>
    <row r="3" spans="1:16" x14ac:dyDescent="0.3">
      <c r="C3" s="63" t="s">
        <v>150</v>
      </c>
      <c r="D3" s="62">
        <f>SUM(K10:L34)</f>
        <v>537175</v>
      </c>
      <c r="K3" s="67">
        <f>D3/'Complete This Form'!C48</f>
        <v>26858.75</v>
      </c>
      <c r="L3" s="19" t="s">
        <v>155</v>
      </c>
    </row>
    <row r="4" spans="1:16" x14ac:dyDescent="0.3">
      <c r="C4" s="63" t="s">
        <v>151</v>
      </c>
      <c r="D4" s="67">
        <f>ROUND(SUM(M10:O34)/'Complete This Form'!C56/20,0)</f>
        <v>330</v>
      </c>
      <c r="K4" s="19" t="s">
        <v>154</v>
      </c>
    </row>
    <row r="8" spans="1:16" hidden="1" x14ac:dyDescent="0.3">
      <c r="K8" s="2">
        <v>2</v>
      </c>
      <c r="L8" s="2">
        <v>3</v>
      </c>
      <c r="M8" s="2">
        <v>4</v>
      </c>
      <c r="N8" s="2">
        <v>5</v>
      </c>
      <c r="O8" s="2">
        <v>6</v>
      </c>
    </row>
    <row r="9" spans="1:16" ht="45.6" customHeight="1" x14ac:dyDescent="0.3">
      <c r="D9" s="23" t="s">
        <v>90</v>
      </c>
      <c r="E9" s="23" t="s">
        <v>101</v>
      </c>
      <c r="F9" s="23" t="s">
        <v>94</v>
      </c>
      <c r="G9" s="2"/>
      <c r="H9" s="23" t="s">
        <v>91</v>
      </c>
      <c r="I9" s="23" t="s">
        <v>92</v>
      </c>
      <c r="J9" s="23" t="s">
        <v>102</v>
      </c>
      <c r="K9" s="23" t="s">
        <v>93</v>
      </c>
      <c r="L9" s="23" t="s">
        <v>95</v>
      </c>
      <c r="M9" s="23" t="s">
        <v>96</v>
      </c>
      <c r="N9" s="2" t="s">
        <v>97</v>
      </c>
      <c r="O9" s="2" t="s">
        <v>98</v>
      </c>
    </row>
    <row r="10" spans="1:16" x14ac:dyDescent="0.3">
      <c r="A10" s="64" t="s">
        <v>170</v>
      </c>
      <c r="B10" s="64"/>
      <c r="C10" s="25" t="s">
        <v>89</v>
      </c>
      <c r="D10" s="2">
        <f>IF('Complete This Form'!C67="Yes",'Complete This Form'!C48,0)</f>
        <v>20</v>
      </c>
      <c r="E10" s="2" t="str">
        <f>'Complete This Form'!C68</f>
        <v>Widely Ranging in Age</v>
      </c>
      <c r="F10" t="str">
        <f>IF(D10&lt;&gt;0,'Complete This Form'!C69,"N/A")</f>
        <v>Poor overall</v>
      </c>
      <c r="G10" t="str">
        <f t="shared" ref="G10:G18" si="0">TEXT(E10&amp;F10,1)</f>
        <v>Widely Ranging in AgePoor overall</v>
      </c>
      <c r="H10" s="22">
        <f>'Complete This Form'!C70</f>
        <v>500</v>
      </c>
      <c r="I10" s="22">
        <f>'Complete This Form'!C71</f>
        <v>200</v>
      </c>
      <c r="J10" s="22">
        <f t="shared" ref="J10:J15" si="1">D10*(H10+I10)</f>
        <v>14000</v>
      </c>
      <c r="K10" s="24">
        <f>$J$10*IF(VLOOKUP($G10,Sched!$E$7:$J$30,K$8,FALSE)="",0,VLOOKUP($G10,Sched!$E$7:$J$30,K$8,FALSE))</f>
        <v>14000</v>
      </c>
      <c r="L10" s="24">
        <f>$J$10*IF(VLOOKUP($G10,Sched!$E7:$J30,L$8,FALSE)="",0,VLOOKUP($G10,Sched!$E$7:$J$30,L$8,FALSE))</f>
        <v>0</v>
      </c>
      <c r="M10" s="24">
        <f>$J$10*IF(VLOOKUP($G10,Sched!$E7:$J30,M$8,FALSE)="",0,VLOOKUP($G10,Sched!$E$7:$J$30,M$8,FALSE))</f>
        <v>14000</v>
      </c>
      <c r="N10" s="24">
        <f>$J$10*IF(VLOOKUP($G10,Sched!$E7:$J30,N$8,FALSE)="",0,VLOOKUP($G10,Sched!$E$7:$J$30,N$8,FALSE))</f>
        <v>0</v>
      </c>
      <c r="O10" s="24">
        <f>$J$10*IF(VLOOKUP($G10,Sched!$E7:$J30,O$8,FALSE)="",0,VLOOKUP($G10,Sched!$E$7:$J$30,O$8,FALSE))</f>
        <v>14000</v>
      </c>
      <c r="P10" s="24"/>
    </row>
    <row r="11" spans="1:16" x14ac:dyDescent="0.3">
      <c r="A11" s="64"/>
      <c r="B11" s="64"/>
      <c r="C11" s="25" t="s">
        <v>106</v>
      </c>
      <c r="D11" s="2">
        <f>IF('Complete This Form'!C74="Yes",'Complete This Form'!C48,0)</f>
        <v>20</v>
      </c>
      <c r="E11" s="2" t="str">
        <f>'Complete This Form'!C75</f>
        <v>5-10 Years</v>
      </c>
      <c r="F11" t="str">
        <f>'Complete This Form'!C76</f>
        <v>Fair overall</v>
      </c>
      <c r="G11" t="str">
        <f t="shared" si="0"/>
        <v>5-10 YearsFair overall</v>
      </c>
      <c r="H11" s="22">
        <f>'Complete This Form'!C77</f>
        <v>500</v>
      </c>
      <c r="I11" s="22">
        <f>'Complete This Form'!C78</f>
        <v>200</v>
      </c>
      <c r="J11" s="22">
        <f t="shared" si="1"/>
        <v>14000</v>
      </c>
      <c r="K11" s="24">
        <f>$J11*IF(VLOOKUP($G11,Sched!$E$7:$J$30,K$8,FALSE)="",0,VLOOKUP($G11,Sched!$E$7:$J$30,K$8,FALSE))</f>
        <v>0</v>
      </c>
      <c r="L11" s="24">
        <f>$J11*IF(VLOOKUP($G11,Sched!$E$7:$J$30,L$8,FALSE)="",0,VLOOKUP($G11,Sched!$E$7:$J$30,L$8,FALSE))</f>
        <v>14000</v>
      </c>
      <c r="M11" s="24">
        <f>$J11*IF(VLOOKUP($G11,Sched!$E$7:$J$30,M$8,FALSE)="",0,VLOOKUP($G11,Sched!$E$7:$J$30,M$8,FALSE))</f>
        <v>0</v>
      </c>
      <c r="N11" s="24">
        <f>$J11*IF(VLOOKUP($G11,Sched!$E$7:$J$30,N$8,FALSE)="",0,VLOOKUP($G11,Sched!$E$7:$J$30,N$8,FALSE))</f>
        <v>14000</v>
      </c>
      <c r="O11" s="24">
        <f>$J11*IF(VLOOKUP($G11,Sched!$E$7:$J$30,O$8,FALSE)="",0,VLOOKUP($G11,Sched!$E$7:$J$30,O$8,FALSE))</f>
        <v>0</v>
      </c>
    </row>
    <row r="12" spans="1:16" x14ac:dyDescent="0.3">
      <c r="A12" s="64"/>
      <c r="B12" s="64"/>
      <c r="C12" s="25" t="s">
        <v>112</v>
      </c>
      <c r="D12" s="2">
        <f>'Complete This Form'!C48</f>
        <v>20</v>
      </c>
      <c r="E12" s="2" t="str">
        <f>'Complete This Form'!C81</f>
        <v>11-15 Years</v>
      </c>
      <c r="F12" t="str">
        <f>'Complete This Form'!C82</f>
        <v>Fair overall</v>
      </c>
      <c r="G12" t="str">
        <f t="shared" si="0"/>
        <v>11-15 YearsFair overall</v>
      </c>
      <c r="H12" s="22">
        <f>'Complete This Form'!C83</f>
        <v>450</v>
      </c>
      <c r="I12" s="22">
        <f>'Complete This Form'!C84</f>
        <v>200</v>
      </c>
      <c r="J12" s="22">
        <f t="shared" si="1"/>
        <v>13000</v>
      </c>
      <c r="K12" s="24">
        <f>$J12*IF(VLOOKUP($G12,Sched!$E$7:$J$30,K$8,FALSE)="",0,VLOOKUP($G12,Sched!$E$7:$J$30,K$8,FALSE))</f>
        <v>13000</v>
      </c>
      <c r="L12" s="24">
        <f>$J12*IF(VLOOKUP($G12,Sched!$E$7:$J$30,L$8,FALSE)="",0,VLOOKUP($G12,Sched!$E$7:$J$30,L$8,FALSE))</f>
        <v>0</v>
      </c>
      <c r="M12" s="24">
        <f>$J12*IF(VLOOKUP($G12,Sched!$E$7:$J$30,M$8,FALSE)="",0,VLOOKUP($G12,Sched!$E$7:$J$30,M$8,FALSE))</f>
        <v>13000</v>
      </c>
      <c r="N12" s="24">
        <f>$J12*IF(VLOOKUP($G12,Sched!$E$7:$J$30,N$8,FALSE)="",0,VLOOKUP($G12,Sched!$E$7:$J$30,N$8,FALSE))</f>
        <v>0</v>
      </c>
      <c r="O12" s="24">
        <f>$J12*IF(VLOOKUP($G12,Sched!$E$7:$J$30,O$8,FALSE)="",0,VLOOKUP($G12,Sched!$E$7:$J$30,O$8,FALSE))</f>
        <v>13000</v>
      </c>
    </row>
    <row r="13" spans="1:16" x14ac:dyDescent="0.3">
      <c r="A13" s="64"/>
      <c r="B13" s="64"/>
      <c r="C13" s="25" t="s">
        <v>128</v>
      </c>
      <c r="D13" s="2">
        <f>D12</f>
        <v>20</v>
      </c>
      <c r="E13" s="2" t="str">
        <f>'Complete This Form'!C87</f>
        <v>11-15 Years</v>
      </c>
      <c r="F13" t="str">
        <f>'Complete This Form'!C88</f>
        <v>Fair overall</v>
      </c>
      <c r="G13" t="str">
        <f t="shared" si="0"/>
        <v>11-15 YearsFair overall</v>
      </c>
      <c r="H13" s="22">
        <f>'Complete This Form'!C89</f>
        <v>550</v>
      </c>
      <c r="I13" s="22">
        <f>'Complete This Form'!C90</f>
        <v>200</v>
      </c>
      <c r="J13" s="22">
        <f t="shared" si="1"/>
        <v>15000</v>
      </c>
      <c r="K13" s="24">
        <f>$J13*IF(VLOOKUP($G13,Sched!$E$7:$J$30,K$8,FALSE)="",0,VLOOKUP($G13,Sched!$E$7:$J$30,K$8,FALSE))</f>
        <v>15000</v>
      </c>
      <c r="L13" s="24">
        <f>$J13*IF(VLOOKUP($G13,Sched!$E$7:$J$30,L$8,FALSE)="",0,VLOOKUP($G13,Sched!$E$7:$J$30,L$8,FALSE))</f>
        <v>0</v>
      </c>
      <c r="M13" s="24">
        <f>$J13*IF(VLOOKUP($G13,Sched!$E$7:$J$30,M$8,FALSE)="",0,VLOOKUP($G13,Sched!$E$7:$J$30,M$8,FALSE))</f>
        <v>15000</v>
      </c>
      <c r="N13" s="24">
        <f>$J13*IF(VLOOKUP($G13,Sched!$E$7:$J$30,N$8,FALSE)="",0,VLOOKUP($G13,Sched!$E$7:$J$30,N$8,FALSE))</f>
        <v>0</v>
      </c>
      <c r="O13" s="24">
        <f>$J13*IF(VLOOKUP($G13,Sched!$E$7:$J$30,O$8,FALSE)="",0,VLOOKUP($G13,Sched!$E$7:$J$30,O$8,FALSE))</f>
        <v>15000</v>
      </c>
    </row>
    <row r="14" spans="1:16" x14ac:dyDescent="0.3">
      <c r="A14" s="64"/>
      <c r="B14" s="64"/>
      <c r="C14" s="25" t="s">
        <v>129</v>
      </c>
      <c r="D14" s="2">
        <f>D13</f>
        <v>20</v>
      </c>
      <c r="E14" s="2" t="str">
        <f>'Complete This Form'!C93</f>
        <v>5-10 Years</v>
      </c>
      <c r="F14" t="str">
        <f>'Complete This Form'!C94</f>
        <v>Fair overall</v>
      </c>
      <c r="G14" t="str">
        <f t="shared" si="0"/>
        <v>5-10 YearsFair overall</v>
      </c>
      <c r="H14" s="22">
        <f>'Complete This Form'!C95</f>
        <v>400</v>
      </c>
      <c r="I14" s="22">
        <f>'Complete This Form'!C102</f>
        <v>200</v>
      </c>
      <c r="J14" s="22">
        <f t="shared" si="1"/>
        <v>12000</v>
      </c>
      <c r="K14" s="24">
        <f>$J14*IF(VLOOKUP($G14,Sched!$E$7:$J$30,K$8,FALSE)="",0,VLOOKUP($G14,Sched!$E$7:$J$30,K$8,FALSE))</f>
        <v>0</v>
      </c>
      <c r="L14" s="24">
        <f>$J14*IF(VLOOKUP($G14,Sched!$E$7:$J$30,L$8,FALSE)="",0,VLOOKUP($G14,Sched!$E$7:$J$30,L$8,FALSE))</f>
        <v>12000</v>
      </c>
      <c r="M14" s="24">
        <f>$J14*IF(VLOOKUP($G14,Sched!$E$7:$J$30,M$8,FALSE)="",0,VLOOKUP($G14,Sched!$E$7:$J$30,M$8,FALSE))</f>
        <v>0</v>
      </c>
      <c r="N14" s="24">
        <f>$J14*IF(VLOOKUP($G14,Sched!$E$7:$J$30,N$8,FALSE)="",0,VLOOKUP($G14,Sched!$E$7:$J$30,N$8,FALSE))</f>
        <v>12000</v>
      </c>
      <c r="O14" s="24">
        <f>$J14*IF(VLOOKUP($G14,Sched!$E$7:$J$30,O$8,FALSE)="",0,VLOOKUP($G14,Sched!$E$7:$J$30,O$8,FALSE))</f>
        <v>0</v>
      </c>
    </row>
    <row r="15" spans="1:16" x14ac:dyDescent="0.3">
      <c r="A15" s="64"/>
      <c r="B15" s="64"/>
      <c r="C15" s="25" t="s">
        <v>130</v>
      </c>
      <c r="D15" s="2">
        <f>D14</f>
        <v>20</v>
      </c>
      <c r="E15" s="2" t="str">
        <f>'Complete This Form'!C99</f>
        <v>11-15 Years</v>
      </c>
      <c r="F15" t="str">
        <f>'Complete This Form'!C100</f>
        <v>Fair overall</v>
      </c>
      <c r="G15" t="str">
        <f t="shared" si="0"/>
        <v>11-15 YearsFair overall</v>
      </c>
      <c r="H15" s="22">
        <f>'Complete This Form'!C101</f>
        <v>475</v>
      </c>
      <c r="I15" s="22">
        <f>'Complete This Form'!C102</f>
        <v>200</v>
      </c>
      <c r="J15" s="22">
        <f t="shared" si="1"/>
        <v>13500</v>
      </c>
      <c r="K15" s="24">
        <f>$J15*IF(VLOOKUP($G15,Sched!$E$7:$J$30,K$8,FALSE)="",0,VLOOKUP($G15,Sched!$E$7:$J$30,K$8,FALSE))</f>
        <v>13500</v>
      </c>
      <c r="L15" s="24">
        <f>$J15*IF(VLOOKUP($G15,Sched!$E$7:$J$30,L$8,FALSE)="",0,VLOOKUP($G15,Sched!$E$7:$J$30,L$8,FALSE))</f>
        <v>0</v>
      </c>
      <c r="M15" s="24">
        <f>$J15*IF(VLOOKUP($G15,Sched!$E$7:$J$30,M$8,FALSE)="",0,VLOOKUP($G15,Sched!$E$7:$J$30,M$8,FALSE))</f>
        <v>13500</v>
      </c>
      <c r="N15" s="24">
        <f>$J15*IF(VLOOKUP($G15,Sched!$E$7:$J$30,N$8,FALSE)="",0,VLOOKUP($G15,Sched!$E$7:$J$30,N$8,FALSE))</f>
        <v>0</v>
      </c>
      <c r="O15" s="24">
        <f>$J15*IF(VLOOKUP($G15,Sched!$E$7:$J$30,O$8,FALSE)="",0,VLOOKUP($G15,Sched!$E$7:$J$30,O$8,FALSE))</f>
        <v>13500</v>
      </c>
    </row>
    <row r="16" spans="1:16" x14ac:dyDescent="0.3">
      <c r="A16" s="64"/>
      <c r="B16" s="64"/>
      <c r="C16" s="25" t="s">
        <v>132</v>
      </c>
      <c r="D16" s="2">
        <f>ROUND(IF('Complete This Form'!C106="Yes",'Complete This Form'!C63/9*0.9,0),0)</f>
        <v>1511</v>
      </c>
      <c r="E16" s="2" t="str">
        <f>'Complete This Form'!C107</f>
        <v>5-10 Years</v>
      </c>
      <c r="F16" t="str">
        <f>'Complete This Form'!C108</f>
        <v>Fair overall</v>
      </c>
      <c r="G16" t="str">
        <f t="shared" si="0"/>
        <v>5-10 YearsFair overall</v>
      </c>
      <c r="H16" s="22">
        <f>D16*'Complete This Form'!C109</f>
        <v>30220</v>
      </c>
      <c r="I16" s="22">
        <f>D16*'Complete This Form'!C109*0.25</f>
        <v>7555</v>
      </c>
      <c r="J16" s="22">
        <f>(H16+I16)</f>
        <v>37775</v>
      </c>
      <c r="K16" s="24">
        <f>$J16*IF(VLOOKUP($G16,Sched!$E$7:$J$30,K$8,FALSE)="",0,VLOOKUP($G16,Sched!$E$7:$J$30,K$8,FALSE))</f>
        <v>0</v>
      </c>
      <c r="L16" s="24">
        <f>$J16*IF(VLOOKUP($G16,Sched!$E$7:$J$30,L$8,FALSE)="",0,VLOOKUP($G16,Sched!$E$7:$J$30,L$8,FALSE))</f>
        <v>37775</v>
      </c>
      <c r="M16" s="24">
        <f>$J16*IF(VLOOKUP($G16,Sched!$E$7:$J$30,M$8,FALSE)="",0,VLOOKUP($G16,Sched!$E$7:$J$30,M$8,FALSE))</f>
        <v>0</v>
      </c>
      <c r="N16" s="24">
        <f>$J16*IF(VLOOKUP($G16,Sched!$E$7:$J$30,N$8,FALSE)="",0,VLOOKUP($G16,Sched!$E$7:$J$30,N$8,FALSE))</f>
        <v>37775</v>
      </c>
      <c r="O16" s="24">
        <f>$J16*IF(VLOOKUP($G16,Sched!$E$7:$J$30,O$8,FALSE)="",0,VLOOKUP($G16,Sched!$E$7:$J$30,O$8,FALSE))</f>
        <v>0</v>
      </c>
    </row>
    <row r="17" spans="1:15" x14ac:dyDescent="0.3">
      <c r="A17" s="64"/>
      <c r="B17" s="64"/>
      <c r="C17" s="25" t="s">
        <v>136</v>
      </c>
      <c r="D17" s="2">
        <f>'Complete This Form'!C48</f>
        <v>20</v>
      </c>
      <c r="E17" s="2" t="str">
        <f>'Complete This Form'!C112</f>
        <v>16-20 Years</v>
      </c>
      <c r="F17" t="str">
        <f>'Complete This Form'!C113</f>
        <v>Poor overall</v>
      </c>
      <c r="G17" t="str">
        <f t="shared" si="0"/>
        <v>16-20 YearsPoor overall</v>
      </c>
      <c r="H17" s="22">
        <f>'Complete This Form'!C114*'Rehab R4R'!D17</f>
        <v>24000</v>
      </c>
      <c r="I17" s="22">
        <f>D17*'Complete This Form'!C115</f>
        <v>10000</v>
      </c>
      <c r="J17" s="22">
        <f>(H17+I17)</f>
        <v>34000</v>
      </c>
      <c r="K17" s="24">
        <f>$J17*IF(VLOOKUP($G17,Sched!$E$7:$J$30,K$8,FALSE)="",0,VLOOKUP($G17,Sched!$E$7:$J$30,K$8,FALSE))</f>
        <v>34000</v>
      </c>
      <c r="L17" s="24">
        <f>$J17*IF(VLOOKUP($G17,Sched!$E$35:$J$58,L$8,FALSE)="",0,VLOOKUP($G17,Sched!$E$35:$J$58,L$8,FALSE))</f>
        <v>0</v>
      </c>
      <c r="M17" s="24">
        <f>$J17*IF(VLOOKUP($G17,Sched!$E$35:$J$58,M$8,FALSE)="",0,VLOOKUP($G17,Sched!$E$35:$J$58,M$8,FALSE))</f>
        <v>0</v>
      </c>
      <c r="N17" s="24">
        <f>$J17*IF(VLOOKUP($G17,Sched!$E$35:$J$58,N$8,FALSE)="",0,VLOOKUP($G17,Sched!$E$35:$J$58,N$8,FALSE))</f>
        <v>0</v>
      </c>
      <c r="O17" s="24">
        <f>$J17*IF(VLOOKUP($G17,Sched!$E$35:$J$58,O$8,FALSE)="",0,VLOOKUP($G17,Sched!$E$35:$J$58,O$8,FALSE))</f>
        <v>0</v>
      </c>
    </row>
    <row r="18" spans="1:15" x14ac:dyDescent="0.3">
      <c r="A18" s="64"/>
      <c r="B18" s="64"/>
      <c r="C18" s="25" t="s">
        <v>139</v>
      </c>
      <c r="D18" s="2">
        <f>'Complete This Form'!C56</f>
        <v>33</v>
      </c>
      <c r="E18" s="2" t="str">
        <f>'Complete This Form'!C118</f>
        <v>Less than 5 Years</v>
      </c>
      <c r="F18" t="str">
        <f>'Complete This Form'!C119</f>
        <v>Poor overall</v>
      </c>
      <c r="G18" t="str">
        <f t="shared" si="0"/>
        <v>Less than 5 YearsPoor overall</v>
      </c>
      <c r="H18" s="22">
        <f>D18*'Complete This Form'!C120</f>
        <v>16500</v>
      </c>
      <c r="I18" s="22">
        <f>'Complete This Form'!C121*D18</f>
        <v>4950</v>
      </c>
      <c r="J18" s="22">
        <f>(H18+I18)</f>
        <v>21450</v>
      </c>
      <c r="K18" s="24">
        <f>$J18*IF(VLOOKUP($G18,Sched!$E$7:$J$30,K$8,FALSE)="",0,VLOOKUP($G18,Sched!$E$7:$J$30,K$8,FALSE))</f>
        <v>21450</v>
      </c>
      <c r="L18" s="24">
        <f>$J18*IF(VLOOKUP($G18,Sched!$E$35:$J$58,L$8,FALSE)="",0,VLOOKUP($G18,Sched!$E$35:$J$58,L$8,FALSE))</f>
        <v>0</v>
      </c>
      <c r="M18" s="24">
        <f>$J18*IF(VLOOKUP($G18,Sched!$E$35:$J$58,M$8,FALSE)="",0,VLOOKUP($G18,Sched!$E$35:$J$58,M$8,FALSE))</f>
        <v>0</v>
      </c>
      <c r="N18" s="24">
        <f>$J18*IF(VLOOKUP($G18,Sched!$E$35:$J$58,N$8,FALSE)="",0,VLOOKUP($G18,Sched!$E$35:$J$58,N$8,FALSE))</f>
        <v>21450</v>
      </c>
      <c r="O18" s="24">
        <f>$J18*IF(VLOOKUP($G18,Sched!$E$35:$J$58,O$8,FALSE)="",0,VLOOKUP($G18,Sched!$E$35:$J$58,O$8,FALSE))</f>
        <v>0</v>
      </c>
    </row>
    <row r="19" spans="1:15" x14ac:dyDescent="0.3">
      <c r="A19" s="64"/>
      <c r="B19" s="64"/>
      <c r="C19" s="25" t="s">
        <v>149</v>
      </c>
      <c r="D19" s="2">
        <f>'Complete This Form'!C56</f>
        <v>33</v>
      </c>
      <c r="E19" s="2" t="str">
        <f>'Complete This Form'!C124</f>
        <v>Less than 5 Years</v>
      </c>
      <c r="F19" t="str">
        <f>'Complete This Form'!C125</f>
        <v>Poor overall</v>
      </c>
      <c r="G19" t="str">
        <f t="shared" ref="G19" si="2">TEXT(E19&amp;F19,1)</f>
        <v>Less than 5 YearsPoor overall</v>
      </c>
      <c r="H19" s="22">
        <f>D19*'Complete This Form'!C126</f>
        <v>16500</v>
      </c>
      <c r="I19" s="22">
        <f>'Complete This Form'!C127*D19</f>
        <v>4950</v>
      </c>
      <c r="J19" s="22">
        <f>(H19+I19)</f>
        <v>21450</v>
      </c>
      <c r="K19" s="24">
        <f>$J19*IF(VLOOKUP($G19,Sched!$E$7:$J$30,K$8,FALSE)="",0,VLOOKUP($G19,Sched!$E$7:$J$30,K$8,FALSE))</f>
        <v>21450</v>
      </c>
      <c r="L19" s="24">
        <f>$J19*IF(VLOOKUP($G19,Sched!$E$35:$J$58,L$8,FALSE)="",0,VLOOKUP($G19,Sched!$E$35:$J$58,L$8,FALSE))</f>
        <v>0</v>
      </c>
      <c r="M19" s="24">
        <f>$J19*IF(VLOOKUP($G19,Sched!$E$35:$J$58,M$8,FALSE)="",0,VLOOKUP($G19,Sched!$E$35:$J$58,M$8,FALSE))</f>
        <v>0</v>
      </c>
      <c r="N19" s="24">
        <f>$J19*IF(VLOOKUP($G19,Sched!$E$35:$J$58,N$8,FALSE)="",0,VLOOKUP($G19,Sched!$E$35:$J$58,N$8,FALSE))</f>
        <v>21450</v>
      </c>
      <c r="O19" s="24">
        <f>$J19*IF(VLOOKUP($G19,Sched!$E$35:$J$58,O$8,FALSE)="",0,VLOOKUP($G19,Sched!$E$35:$J$58,O$8,FALSE))</f>
        <v>0</v>
      </c>
    </row>
    <row r="20" spans="1:15" x14ac:dyDescent="0.3">
      <c r="A20" s="64"/>
      <c r="B20" s="64"/>
      <c r="C20" s="25" t="s">
        <v>135</v>
      </c>
      <c r="D20" s="2">
        <f>'Complete This Form'!C48*'Complete This Form'!C130</f>
        <v>80</v>
      </c>
      <c r="E20" s="2" t="str">
        <f>'Complete This Form'!C131</f>
        <v>16-20 Years</v>
      </c>
      <c r="F20" t="str">
        <f>'Complete This Form'!C132</f>
        <v>Poor overall</v>
      </c>
      <c r="G20" t="str">
        <f t="shared" ref="G20" si="3">TEXT(E20&amp;F20,1)</f>
        <v>16-20 YearsPoor overall</v>
      </c>
      <c r="H20" s="22">
        <f>D20*'Complete This Form'!C133</f>
        <v>48000</v>
      </c>
      <c r="I20" s="22">
        <f>D20*'Complete This Form'!C134</f>
        <v>12000</v>
      </c>
      <c r="J20" s="22">
        <f>(H20+I20)</f>
        <v>60000</v>
      </c>
      <c r="K20" s="24">
        <f>$J20*IF(VLOOKUP($G20,Sched!$E$7:$J$30,K$8,FALSE)="",0,VLOOKUP($G20,Sched!$E$7:$J$30,K$8,FALSE))</f>
        <v>60000</v>
      </c>
      <c r="L20" s="24">
        <f>$J20*IF(VLOOKUP($G20,Sched!$E$35:$J$58,L$8,FALSE)="",0,VLOOKUP($G20,Sched!$E$35:$J$58,L$8,FALSE))</f>
        <v>0</v>
      </c>
      <c r="M20" s="24">
        <f>$J20*IF(VLOOKUP($G20,Sched!$E$35:$J$58,M$8,FALSE)="",0,VLOOKUP($G20,Sched!$E$35:$J$58,M$8,FALSE))</f>
        <v>0</v>
      </c>
      <c r="N20" s="24">
        <f>$J20*IF(VLOOKUP($G20,Sched!$E$35:$J$58,N$8,FALSE)="",0,VLOOKUP($G20,Sched!$E$35:$J$58,N$8,FALSE))</f>
        <v>0</v>
      </c>
      <c r="O20" s="24">
        <f>$J20*IF(VLOOKUP($G20,Sched!$E$35:$J$58,O$8,FALSE)="",0,VLOOKUP($G20,Sched!$E$35:$J$58,O$8,FALSE))</f>
        <v>0</v>
      </c>
    </row>
    <row r="21" spans="1:15" ht="7.5" customHeight="1" x14ac:dyDescent="0.3"/>
    <row r="22" spans="1:15" x14ac:dyDescent="0.3">
      <c r="C22" s="25" t="s">
        <v>157</v>
      </c>
      <c r="K22" s="68">
        <v>45000</v>
      </c>
      <c r="L22" s="68"/>
      <c r="M22" s="68"/>
      <c r="N22" s="68"/>
      <c r="O22" s="68"/>
    </row>
    <row r="23" spans="1:15" x14ac:dyDescent="0.3">
      <c r="C23" s="25" t="s">
        <v>158</v>
      </c>
      <c r="K23" s="68">
        <v>12000</v>
      </c>
      <c r="L23" s="68"/>
      <c r="M23" s="68"/>
      <c r="N23" s="68"/>
      <c r="O23" s="68"/>
    </row>
    <row r="24" spans="1:15" x14ac:dyDescent="0.3">
      <c r="C24" s="25" t="s">
        <v>159</v>
      </c>
      <c r="K24" s="68">
        <v>90000</v>
      </c>
      <c r="L24" s="68"/>
      <c r="M24" s="68"/>
      <c r="N24" s="68"/>
      <c r="O24" s="68"/>
    </row>
    <row r="25" spans="1:15" x14ac:dyDescent="0.3">
      <c r="C25" s="25" t="s">
        <v>160</v>
      </c>
      <c r="K25" s="68">
        <v>20000</v>
      </c>
      <c r="L25" s="68"/>
      <c r="M25" s="68"/>
      <c r="N25" s="68"/>
      <c r="O25" s="68"/>
    </row>
    <row r="26" spans="1:15" x14ac:dyDescent="0.3">
      <c r="C26" s="25" t="s">
        <v>161</v>
      </c>
      <c r="K26" s="68">
        <v>21000</v>
      </c>
      <c r="L26" s="68"/>
      <c r="M26" s="68"/>
      <c r="N26" s="68"/>
      <c r="O26" s="68"/>
    </row>
    <row r="27" spans="1:15" x14ac:dyDescent="0.3">
      <c r="C27" s="25" t="s">
        <v>162</v>
      </c>
      <c r="K27" s="68">
        <v>85000</v>
      </c>
      <c r="L27" s="68"/>
      <c r="M27" s="68"/>
      <c r="N27" s="68"/>
      <c r="O27" s="68"/>
    </row>
    <row r="28" spans="1:15" x14ac:dyDescent="0.3">
      <c r="C28" s="25" t="s">
        <v>163</v>
      </c>
      <c r="K28" s="68">
        <v>6000</v>
      </c>
      <c r="L28" s="68"/>
      <c r="M28" s="68"/>
      <c r="N28" s="68"/>
      <c r="O28" s="68"/>
    </row>
    <row r="29" spans="1:15" x14ac:dyDescent="0.3">
      <c r="C29" s="25" t="s">
        <v>164</v>
      </c>
      <c r="K29" s="68">
        <v>2000</v>
      </c>
      <c r="L29" s="68"/>
      <c r="M29" s="68"/>
      <c r="N29" s="68"/>
      <c r="O29" s="68"/>
    </row>
    <row r="30" spans="1:15" x14ac:dyDescent="0.3">
      <c r="C30" s="25" t="s">
        <v>165</v>
      </c>
      <c r="K30" s="68"/>
      <c r="L30" s="68"/>
      <c r="M30" s="68"/>
      <c r="N30" s="68"/>
      <c r="O30" s="68"/>
    </row>
    <row r="31" spans="1:15" x14ac:dyDescent="0.3">
      <c r="C31" s="25" t="s">
        <v>166</v>
      </c>
      <c r="K31" s="68"/>
      <c r="L31" s="68"/>
      <c r="M31" s="68"/>
      <c r="N31" s="68"/>
      <c r="O31" s="68"/>
    </row>
    <row r="32" spans="1:15" x14ac:dyDescent="0.3">
      <c r="C32" s="25" t="s">
        <v>167</v>
      </c>
      <c r="K32" s="68"/>
      <c r="L32" s="68"/>
      <c r="M32" s="68"/>
      <c r="N32" s="68"/>
      <c r="O32" s="68"/>
    </row>
    <row r="33" spans="3:15" x14ac:dyDescent="0.3">
      <c r="C33" s="25" t="s">
        <v>168</v>
      </c>
      <c r="K33" s="68"/>
      <c r="L33" s="68"/>
      <c r="M33" s="68"/>
      <c r="N33" s="68"/>
      <c r="O33" s="68"/>
    </row>
    <row r="34" spans="3:15" x14ac:dyDescent="0.3">
      <c r="C34" s="25" t="s">
        <v>169</v>
      </c>
      <c r="K34" s="68"/>
      <c r="L34" s="68"/>
      <c r="M34" s="68"/>
      <c r="N34" s="68"/>
      <c r="O34" s="68"/>
    </row>
    <row r="49" spans="3:3" x14ac:dyDescent="0.3">
      <c r="C49" s="65"/>
    </row>
  </sheetData>
  <mergeCells count="1">
    <mergeCell ref="A10:B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57C52-DA12-4BDD-BF8B-CAECAA327FDB}">
  <dimension ref="B5:T85"/>
  <sheetViews>
    <sheetView topLeftCell="A28" workbookViewId="0">
      <selection activeCell="I69" sqref="I69"/>
    </sheetView>
  </sheetViews>
  <sheetFormatPr defaultRowHeight="14.4" x14ac:dyDescent="0.3"/>
  <cols>
    <col min="9" max="10" width="24" customWidth="1"/>
  </cols>
  <sheetData>
    <row r="5" spans="2:2" x14ac:dyDescent="0.3">
      <c r="B5" t="s">
        <v>53</v>
      </c>
    </row>
    <row r="6" spans="2:2" x14ac:dyDescent="0.3">
      <c r="B6" t="s">
        <v>54</v>
      </c>
    </row>
    <row r="7" spans="2:2" x14ac:dyDescent="0.3">
      <c r="B7" t="s">
        <v>55</v>
      </c>
    </row>
    <row r="9" spans="2:2" x14ac:dyDescent="0.3">
      <c r="B9" t="s">
        <v>53</v>
      </c>
    </row>
    <row r="10" spans="2:2" x14ac:dyDescent="0.3">
      <c r="B10" t="s">
        <v>57</v>
      </c>
    </row>
    <row r="11" spans="2:2" x14ac:dyDescent="0.3">
      <c r="B11" t="s">
        <v>58</v>
      </c>
    </row>
    <row r="12" spans="2:2" x14ac:dyDescent="0.3">
      <c r="B12" t="s">
        <v>59</v>
      </c>
    </row>
    <row r="13" spans="2:2" x14ac:dyDescent="0.3">
      <c r="B13" t="s">
        <v>73</v>
      </c>
    </row>
    <row r="15" spans="2:2" x14ac:dyDescent="0.3">
      <c r="B15" t="s">
        <v>53</v>
      </c>
    </row>
    <row r="16" spans="2:2" x14ac:dyDescent="0.3">
      <c r="B16" t="s">
        <v>60</v>
      </c>
    </row>
    <row r="17" spans="2:11" x14ac:dyDescent="0.3">
      <c r="B17" t="s">
        <v>61</v>
      </c>
    </row>
    <row r="19" spans="2:11" x14ac:dyDescent="0.3">
      <c r="B19" t="s">
        <v>53</v>
      </c>
    </row>
    <row r="20" spans="2:11" x14ac:dyDescent="0.3">
      <c r="B20" t="s">
        <v>62</v>
      </c>
    </row>
    <row r="21" spans="2:11" x14ac:dyDescent="0.3">
      <c r="B21" t="s">
        <v>63</v>
      </c>
    </row>
    <row r="22" spans="2:11" x14ac:dyDescent="0.3">
      <c r="B22" t="s">
        <v>64</v>
      </c>
    </row>
    <row r="23" spans="2:11" x14ac:dyDescent="0.3">
      <c r="B23" t="s">
        <v>65</v>
      </c>
    </row>
    <row r="25" spans="2:11" x14ac:dyDescent="0.3">
      <c r="B25" t="s">
        <v>53</v>
      </c>
    </row>
    <row r="26" spans="2:11" x14ac:dyDescent="0.3">
      <c r="B26" t="s">
        <v>67</v>
      </c>
    </row>
    <row r="27" spans="2:11" x14ac:dyDescent="0.3">
      <c r="B27" t="s">
        <v>68</v>
      </c>
    </row>
    <row r="28" spans="2:11" x14ac:dyDescent="0.3">
      <c r="B28" t="s">
        <v>69</v>
      </c>
    </row>
    <row r="29" spans="2:11" x14ac:dyDescent="0.3">
      <c r="B29" t="s">
        <v>75</v>
      </c>
    </row>
    <row r="30" spans="2:11" x14ac:dyDescent="0.3">
      <c r="K30" s="18"/>
    </row>
    <row r="31" spans="2:11" x14ac:dyDescent="0.3">
      <c r="K31" s="19"/>
    </row>
    <row r="32" spans="2:11" x14ac:dyDescent="0.3">
      <c r="B32" t="s">
        <v>53</v>
      </c>
      <c r="K32" s="19"/>
    </row>
    <row r="33" spans="2:11" x14ac:dyDescent="0.3">
      <c r="B33" t="s">
        <v>57</v>
      </c>
      <c r="K33" s="19"/>
    </row>
    <row r="34" spans="2:11" x14ac:dyDescent="0.3">
      <c r="B34" t="s">
        <v>58</v>
      </c>
    </row>
    <row r="35" spans="2:11" x14ac:dyDescent="0.3">
      <c r="B35" t="s">
        <v>77</v>
      </c>
    </row>
    <row r="36" spans="2:11" x14ac:dyDescent="0.3">
      <c r="B36" t="s">
        <v>78</v>
      </c>
    </row>
    <row r="37" spans="2:11" x14ac:dyDescent="0.3">
      <c r="B37" t="s">
        <v>76</v>
      </c>
    </row>
    <row r="38" spans="2:11" x14ac:dyDescent="0.3">
      <c r="B38" t="s">
        <v>73</v>
      </c>
    </row>
    <row r="40" spans="2:11" x14ac:dyDescent="0.3">
      <c r="B40" t="s">
        <v>53</v>
      </c>
    </row>
    <row r="41" spans="2:11" x14ac:dyDescent="0.3">
      <c r="B41" t="s">
        <v>61</v>
      </c>
    </row>
    <row r="42" spans="2:11" x14ac:dyDescent="0.3">
      <c r="B42" t="s">
        <v>85</v>
      </c>
    </row>
    <row r="43" spans="2:11" x14ac:dyDescent="0.3">
      <c r="B43" t="s">
        <v>86</v>
      </c>
    </row>
    <row r="44" spans="2:11" x14ac:dyDescent="0.3">
      <c r="B44" t="s">
        <v>87</v>
      </c>
    </row>
    <row r="48" spans="2:11" x14ac:dyDescent="0.3">
      <c r="I48" t="s">
        <v>171</v>
      </c>
    </row>
    <row r="49" spans="9:20" x14ac:dyDescent="0.3">
      <c r="K49" s="2" t="s">
        <v>93</v>
      </c>
      <c r="L49" s="21" t="s">
        <v>95</v>
      </c>
      <c r="M49" s="21" t="s">
        <v>96</v>
      </c>
      <c r="N49" s="21" t="s">
        <v>97</v>
      </c>
      <c r="O49" s="21" t="s">
        <v>98</v>
      </c>
      <c r="P49" s="2" t="s">
        <v>93</v>
      </c>
      <c r="Q49" s="2" t="s">
        <v>95</v>
      </c>
      <c r="R49" s="2" t="s">
        <v>96</v>
      </c>
      <c r="S49" s="2" t="s">
        <v>97</v>
      </c>
      <c r="T49" s="2" t="s">
        <v>98</v>
      </c>
    </row>
    <row r="50" spans="9:20" x14ac:dyDescent="0.3">
      <c r="I50" t="s">
        <v>57</v>
      </c>
      <c r="J50" t="s">
        <v>67</v>
      </c>
      <c r="K50" s="20"/>
      <c r="L50" s="20"/>
      <c r="M50" s="20">
        <v>1</v>
      </c>
      <c r="N50" s="20"/>
      <c r="O50" s="20">
        <v>1</v>
      </c>
      <c r="P50" s="20"/>
      <c r="Q50" s="2"/>
      <c r="R50" s="2"/>
      <c r="S50" s="2"/>
      <c r="T50" s="2"/>
    </row>
    <row r="51" spans="9:20" x14ac:dyDescent="0.3">
      <c r="I51" t="s">
        <v>57</v>
      </c>
      <c r="J51" t="s">
        <v>68</v>
      </c>
      <c r="K51" s="20"/>
      <c r="L51" s="20">
        <v>1</v>
      </c>
      <c r="M51" s="20"/>
      <c r="N51" s="20">
        <v>1</v>
      </c>
      <c r="O51" s="20"/>
      <c r="P51" s="20"/>
      <c r="Q51" s="2"/>
      <c r="R51" s="2"/>
      <c r="S51" s="2"/>
      <c r="T51" s="2"/>
    </row>
    <row r="52" spans="9:20" x14ac:dyDescent="0.3">
      <c r="I52" t="s">
        <v>57</v>
      </c>
      <c r="J52" t="s">
        <v>69</v>
      </c>
      <c r="K52" s="20">
        <v>1</v>
      </c>
      <c r="L52" s="20"/>
      <c r="M52" s="20">
        <v>1</v>
      </c>
      <c r="N52" s="20"/>
      <c r="O52" s="20"/>
      <c r="P52" s="20"/>
      <c r="Q52" s="2"/>
      <c r="R52" s="2"/>
      <c r="S52" s="2"/>
      <c r="T52" s="2"/>
    </row>
    <row r="53" spans="9:20" x14ac:dyDescent="0.3">
      <c r="I53" t="s">
        <v>57</v>
      </c>
      <c r="J53" t="s">
        <v>75</v>
      </c>
      <c r="K53" s="20">
        <v>0.25</v>
      </c>
      <c r="L53" s="20">
        <v>0.5</v>
      </c>
      <c r="M53" s="20">
        <v>0.25</v>
      </c>
      <c r="N53" s="20">
        <v>0.5</v>
      </c>
      <c r="O53" s="20">
        <v>0.5</v>
      </c>
      <c r="P53" s="20"/>
      <c r="Q53" s="2"/>
      <c r="R53" s="2"/>
      <c r="S53" s="2"/>
      <c r="T53" s="2"/>
    </row>
    <row r="54" spans="9:20" x14ac:dyDescent="0.3">
      <c r="I54" t="s">
        <v>58</v>
      </c>
      <c r="J54" t="s">
        <v>67</v>
      </c>
      <c r="K54" s="20"/>
      <c r="L54" s="20">
        <v>1</v>
      </c>
      <c r="M54" s="20"/>
      <c r="N54" s="20">
        <v>1</v>
      </c>
      <c r="O54" s="20"/>
      <c r="P54" s="20"/>
      <c r="Q54" s="2"/>
      <c r="R54" s="2"/>
      <c r="S54" s="2"/>
      <c r="T54" s="2"/>
    </row>
    <row r="55" spans="9:20" x14ac:dyDescent="0.3">
      <c r="I55" t="s">
        <v>58</v>
      </c>
      <c r="J55" t="s">
        <v>68</v>
      </c>
      <c r="K55" s="20"/>
      <c r="L55" s="20">
        <v>1</v>
      </c>
      <c r="M55" s="20"/>
      <c r="N55" s="20">
        <v>1</v>
      </c>
      <c r="O55" s="20"/>
      <c r="P55" s="20"/>
      <c r="Q55" s="2"/>
      <c r="R55" s="2"/>
      <c r="S55" s="2"/>
      <c r="T55" s="2"/>
    </row>
    <row r="56" spans="9:20" x14ac:dyDescent="0.3">
      <c r="I56" t="s">
        <v>58</v>
      </c>
      <c r="J56" t="s">
        <v>69</v>
      </c>
      <c r="K56" s="20">
        <v>1</v>
      </c>
      <c r="L56" s="20"/>
      <c r="M56" s="20">
        <v>1</v>
      </c>
      <c r="N56" s="20"/>
      <c r="O56" s="20"/>
      <c r="P56" s="20"/>
      <c r="Q56" s="2"/>
      <c r="R56" s="2"/>
      <c r="S56" s="2"/>
      <c r="T56" s="2"/>
    </row>
    <row r="57" spans="9:20" x14ac:dyDescent="0.3">
      <c r="I57" t="s">
        <v>58</v>
      </c>
      <c r="J57" t="s">
        <v>75</v>
      </c>
      <c r="K57" s="20">
        <v>0.5</v>
      </c>
      <c r="L57" s="20">
        <v>0.5</v>
      </c>
      <c r="M57" s="20">
        <v>0.5</v>
      </c>
      <c r="N57" s="20">
        <v>0.5</v>
      </c>
      <c r="O57" s="20"/>
      <c r="P57" s="20"/>
      <c r="Q57" s="2"/>
      <c r="R57" s="2"/>
      <c r="S57" s="2"/>
      <c r="T57" s="2"/>
    </row>
    <row r="58" spans="9:20" x14ac:dyDescent="0.3">
      <c r="I58" t="s">
        <v>59</v>
      </c>
      <c r="J58" t="s">
        <v>67</v>
      </c>
      <c r="K58" s="20">
        <v>0.75</v>
      </c>
      <c r="L58" s="20">
        <v>0.25</v>
      </c>
      <c r="M58" s="20">
        <v>0.75</v>
      </c>
      <c r="N58" s="20">
        <v>0.25</v>
      </c>
      <c r="O58" s="20"/>
      <c r="P58" s="20"/>
      <c r="Q58" s="2"/>
      <c r="R58" s="2"/>
      <c r="S58" s="2"/>
      <c r="T58" s="2"/>
    </row>
    <row r="59" spans="9:20" x14ac:dyDescent="0.3">
      <c r="I59" t="s">
        <v>59</v>
      </c>
      <c r="J59" t="s">
        <v>68</v>
      </c>
      <c r="K59" s="20">
        <v>1</v>
      </c>
      <c r="L59" s="20"/>
      <c r="M59" s="20">
        <v>1</v>
      </c>
      <c r="N59" s="20"/>
      <c r="O59" s="20"/>
      <c r="P59" s="20"/>
      <c r="Q59" s="2"/>
      <c r="R59" s="2"/>
      <c r="S59" s="2"/>
      <c r="T59" s="2"/>
    </row>
    <row r="60" spans="9:20" x14ac:dyDescent="0.3">
      <c r="I60" t="s">
        <v>59</v>
      </c>
      <c r="J60" t="s">
        <v>69</v>
      </c>
      <c r="K60" s="20">
        <v>1</v>
      </c>
      <c r="L60" s="20"/>
      <c r="M60" s="20">
        <v>1</v>
      </c>
      <c r="N60" s="20"/>
      <c r="O60" s="20"/>
      <c r="P60" s="20"/>
      <c r="Q60" s="2"/>
      <c r="R60" s="2"/>
      <c r="S60" s="2"/>
      <c r="T60" s="2"/>
    </row>
    <row r="61" spans="9:20" x14ac:dyDescent="0.3">
      <c r="I61" t="s">
        <v>59</v>
      </c>
      <c r="J61" t="s">
        <v>75</v>
      </c>
      <c r="K61" s="20">
        <v>1</v>
      </c>
      <c r="L61" s="20"/>
      <c r="M61" s="20">
        <v>1</v>
      </c>
      <c r="N61" s="20"/>
      <c r="O61" s="20"/>
      <c r="P61" s="20"/>
      <c r="Q61" s="2"/>
      <c r="R61" s="2"/>
      <c r="S61" s="2"/>
      <c r="T61" s="2"/>
    </row>
    <row r="62" spans="9:20" x14ac:dyDescent="0.3">
      <c r="I62" t="s">
        <v>73</v>
      </c>
      <c r="J62" t="s">
        <v>67</v>
      </c>
      <c r="K62" s="20">
        <v>0.5</v>
      </c>
      <c r="L62" s="20">
        <v>0.5</v>
      </c>
      <c r="M62" s="20">
        <v>0.5</v>
      </c>
      <c r="N62" s="20">
        <v>0.5</v>
      </c>
      <c r="O62" s="20"/>
      <c r="P62" s="20"/>
      <c r="Q62" s="2"/>
      <c r="R62" s="2"/>
      <c r="S62" s="2"/>
      <c r="T62" s="2"/>
    </row>
    <row r="63" spans="9:20" x14ac:dyDescent="0.3">
      <c r="I63" t="s">
        <v>73</v>
      </c>
      <c r="J63" t="s">
        <v>68</v>
      </c>
      <c r="K63" s="20">
        <v>0.5</v>
      </c>
      <c r="L63" s="20">
        <v>0.5</v>
      </c>
      <c r="M63" s="20">
        <v>0.5</v>
      </c>
      <c r="N63" s="20">
        <v>0.5</v>
      </c>
      <c r="O63" s="20"/>
      <c r="P63" s="20"/>
      <c r="Q63" s="2"/>
      <c r="R63" s="2"/>
      <c r="S63" s="2"/>
      <c r="T63" s="2"/>
    </row>
    <row r="64" spans="9:20" x14ac:dyDescent="0.3">
      <c r="I64" t="s">
        <v>73</v>
      </c>
      <c r="J64" t="s">
        <v>69</v>
      </c>
      <c r="K64" s="20">
        <v>1</v>
      </c>
      <c r="L64" s="20"/>
      <c r="M64" s="20">
        <v>1</v>
      </c>
      <c r="N64" s="20"/>
      <c r="O64" s="20"/>
      <c r="P64" s="20"/>
      <c r="Q64" s="2"/>
      <c r="R64" s="2"/>
      <c r="S64" s="2"/>
      <c r="T64" s="2"/>
    </row>
    <row r="65" spans="9:20" x14ac:dyDescent="0.3">
      <c r="I65" t="s">
        <v>73</v>
      </c>
      <c r="J65" t="s">
        <v>75</v>
      </c>
      <c r="K65" s="20">
        <v>0.5</v>
      </c>
      <c r="L65" s="20">
        <v>0.5</v>
      </c>
      <c r="M65" s="20">
        <v>0.5</v>
      </c>
      <c r="N65" s="20">
        <v>0.5</v>
      </c>
      <c r="O65" s="20"/>
      <c r="P65" s="20"/>
      <c r="Q65" s="2"/>
      <c r="R65" s="2"/>
      <c r="S65" s="2"/>
      <c r="T65" s="2"/>
    </row>
    <row r="68" spans="9:20" x14ac:dyDescent="0.3">
      <c r="I68" t="s">
        <v>172</v>
      </c>
    </row>
    <row r="69" spans="9:20" x14ac:dyDescent="0.3">
      <c r="K69" s="2" t="s">
        <v>93</v>
      </c>
      <c r="L69" s="21" t="s">
        <v>95</v>
      </c>
      <c r="M69" s="21" t="s">
        <v>96</v>
      </c>
      <c r="N69" s="21" t="s">
        <v>97</v>
      </c>
      <c r="O69" s="21" t="s">
        <v>98</v>
      </c>
    </row>
    <row r="70" spans="9:20" x14ac:dyDescent="0.3">
      <c r="I70" t="s">
        <v>57</v>
      </c>
      <c r="J70" t="s">
        <v>67</v>
      </c>
      <c r="K70" s="20"/>
      <c r="L70" s="20"/>
      <c r="M70" s="20">
        <v>1</v>
      </c>
      <c r="N70" s="20"/>
      <c r="O70" s="20">
        <v>1</v>
      </c>
    </row>
    <row r="71" spans="9:20" x14ac:dyDescent="0.3">
      <c r="I71" t="s">
        <v>57</v>
      </c>
      <c r="J71" t="s">
        <v>68</v>
      </c>
      <c r="K71" s="20"/>
      <c r="L71" s="20">
        <v>1</v>
      </c>
      <c r="M71" s="20"/>
      <c r="N71" s="20">
        <v>1</v>
      </c>
      <c r="O71" s="20"/>
    </row>
    <row r="72" spans="9:20" x14ac:dyDescent="0.3">
      <c r="I72" t="s">
        <v>57</v>
      </c>
      <c r="J72" t="s">
        <v>69</v>
      </c>
      <c r="K72" s="20">
        <v>1</v>
      </c>
      <c r="L72" s="20"/>
      <c r="M72" s="20">
        <v>1</v>
      </c>
      <c r="N72" s="20"/>
      <c r="O72" s="20"/>
    </row>
    <row r="73" spans="9:20" x14ac:dyDescent="0.3">
      <c r="I73" t="s">
        <v>57</v>
      </c>
      <c r="J73" t="s">
        <v>75</v>
      </c>
      <c r="K73" s="20">
        <v>0.25</v>
      </c>
      <c r="L73" s="20">
        <v>0.5</v>
      </c>
      <c r="M73" s="20">
        <v>0.25</v>
      </c>
      <c r="N73" s="20">
        <v>0.5</v>
      </c>
      <c r="O73" s="20">
        <v>0.5</v>
      </c>
    </row>
    <row r="74" spans="9:20" x14ac:dyDescent="0.3">
      <c r="I74" t="s">
        <v>58</v>
      </c>
      <c r="J74" t="s">
        <v>67</v>
      </c>
      <c r="K74" s="20"/>
      <c r="L74" s="20">
        <v>1</v>
      </c>
      <c r="M74" s="20"/>
      <c r="N74" s="20">
        <v>1</v>
      </c>
      <c r="O74" s="20"/>
    </row>
    <row r="75" spans="9:20" x14ac:dyDescent="0.3">
      <c r="I75" t="s">
        <v>58</v>
      </c>
      <c r="J75" t="s">
        <v>68</v>
      </c>
      <c r="K75" s="20"/>
      <c r="L75" s="20">
        <v>1</v>
      </c>
      <c r="M75" s="20"/>
      <c r="N75" s="20">
        <v>1</v>
      </c>
      <c r="O75" s="20"/>
    </row>
    <row r="76" spans="9:20" x14ac:dyDescent="0.3">
      <c r="I76" t="s">
        <v>58</v>
      </c>
      <c r="J76" t="s">
        <v>69</v>
      </c>
      <c r="K76" s="20">
        <v>1</v>
      </c>
      <c r="L76" s="20"/>
      <c r="M76" s="20">
        <v>1</v>
      </c>
      <c r="N76" s="20"/>
      <c r="O76" s="20"/>
    </row>
    <row r="77" spans="9:20" x14ac:dyDescent="0.3">
      <c r="I77" t="s">
        <v>58</v>
      </c>
      <c r="J77" t="s">
        <v>75</v>
      </c>
      <c r="K77" s="20">
        <v>0.5</v>
      </c>
      <c r="L77" s="20">
        <v>0.5</v>
      </c>
      <c r="M77" s="20">
        <v>0.5</v>
      </c>
      <c r="N77" s="20">
        <v>0.5</v>
      </c>
      <c r="O77" s="20"/>
    </row>
    <row r="78" spans="9:20" x14ac:dyDescent="0.3">
      <c r="I78" t="s">
        <v>59</v>
      </c>
      <c r="J78" t="s">
        <v>67</v>
      </c>
      <c r="K78" s="20">
        <v>0.75</v>
      </c>
      <c r="L78" s="20">
        <v>0.25</v>
      </c>
      <c r="M78" s="20">
        <v>0.75</v>
      </c>
      <c r="N78" s="20">
        <v>0.25</v>
      </c>
      <c r="O78" s="20"/>
    </row>
    <row r="79" spans="9:20" x14ac:dyDescent="0.3">
      <c r="I79" t="s">
        <v>59</v>
      </c>
      <c r="J79" t="s">
        <v>68</v>
      </c>
      <c r="K79" s="20">
        <v>1</v>
      </c>
      <c r="L79" s="20"/>
      <c r="M79" s="20">
        <v>1</v>
      </c>
      <c r="N79" s="20"/>
      <c r="O79" s="20"/>
    </row>
    <row r="80" spans="9:20" x14ac:dyDescent="0.3">
      <c r="I80" t="s">
        <v>59</v>
      </c>
      <c r="J80" t="s">
        <v>69</v>
      </c>
      <c r="K80" s="20">
        <v>1</v>
      </c>
      <c r="L80" s="20"/>
      <c r="M80" s="20">
        <v>1</v>
      </c>
      <c r="N80" s="20"/>
      <c r="O80" s="20"/>
    </row>
    <row r="81" spans="9:15" x14ac:dyDescent="0.3">
      <c r="I81" t="s">
        <v>59</v>
      </c>
      <c r="J81" t="s">
        <v>75</v>
      </c>
      <c r="K81" s="20">
        <v>1</v>
      </c>
      <c r="L81" s="20"/>
      <c r="M81" s="20">
        <v>1</v>
      </c>
      <c r="N81" s="20"/>
      <c r="O81" s="20"/>
    </row>
    <row r="82" spans="9:15" x14ac:dyDescent="0.3">
      <c r="I82" t="s">
        <v>73</v>
      </c>
      <c r="J82" t="s">
        <v>67</v>
      </c>
      <c r="K82" s="20">
        <v>0.5</v>
      </c>
      <c r="L82" s="20">
        <v>0.5</v>
      </c>
      <c r="M82" s="20">
        <v>0.5</v>
      </c>
      <c r="N82" s="20">
        <v>0.5</v>
      </c>
      <c r="O82" s="20"/>
    </row>
    <row r="83" spans="9:15" x14ac:dyDescent="0.3">
      <c r="I83" t="s">
        <v>73</v>
      </c>
      <c r="J83" t="s">
        <v>68</v>
      </c>
      <c r="K83" s="20">
        <v>0.5</v>
      </c>
      <c r="L83" s="20">
        <v>0.5</v>
      </c>
      <c r="M83" s="20">
        <v>0.5</v>
      </c>
      <c r="N83" s="20">
        <v>0.5</v>
      </c>
      <c r="O83" s="20"/>
    </row>
    <row r="84" spans="9:15" x14ac:dyDescent="0.3">
      <c r="I84" t="s">
        <v>73</v>
      </c>
      <c r="J84" t="s">
        <v>69</v>
      </c>
      <c r="K84" s="20">
        <v>1</v>
      </c>
      <c r="L84" s="20"/>
      <c r="M84" s="20">
        <v>1</v>
      </c>
      <c r="N84" s="20"/>
      <c r="O84" s="20"/>
    </row>
    <row r="85" spans="9:15" x14ac:dyDescent="0.3">
      <c r="I85" t="s">
        <v>73</v>
      </c>
      <c r="J85" t="s">
        <v>75</v>
      </c>
      <c r="K85" s="20">
        <v>0.5</v>
      </c>
      <c r="L85" s="20">
        <v>0.5</v>
      </c>
      <c r="M85" s="20">
        <v>0.5</v>
      </c>
      <c r="N85" s="20">
        <v>0.5</v>
      </c>
      <c r="O85" s="20"/>
    </row>
  </sheetData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1712B-83A4-4029-AA1D-DE7B3AB3C5F8}">
  <dimension ref="C5:O58"/>
  <sheetViews>
    <sheetView workbookViewId="0">
      <selection activeCell="J58" sqref="J58"/>
    </sheetView>
  </sheetViews>
  <sheetFormatPr defaultRowHeight="14.4" x14ac:dyDescent="0.3"/>
  <cols>
    <col min="3" max="5" width="29.88671875" customWidth="1"/>
  </cols>
  <sheetData>
    <row r="5" spans="3:15" x14ac:dyDescent="0.3">
      <c r="C5" t="s">
        <v>173</v>
      </c>
    </row>
    <row r="6" spans="3:15" x14ac:dyDescent="0.3">
      <c r="F6" s="2" t="s">
        <v>93</v>
      </c>
      <c r="G6" s="21" t="s">
        <v>95</v>
      </c>
      <c r="H6" s="21" t="s">
        <v>96</v>
      </c>
      <c r="I6" s="21" t="s">
        <v>97</v>
      </c>
      <c r="J6" s="21" t="s">
        <v>98</v>
      </c>
      <c r="K6" s="2"/>
      <c r="L6" s="2"/>
      <c r="M6" s="2"/>
      <c r="N6" s="2"/>
      <c r="O6" s="2"/>
    </row>
    <row r="7" spans="3:15" x14ac:dyDescent="0.3">
      <c r="C7" t="s">
        <v>57</v>
      </c>
      <c r="D7" t="s">
        <v>67</v>
      </c>
      <c r="E7" t="str">
        <f>TEXT(C7&amp;D7,1)</f>
        <v>Less than 5 YearsGood overall</v>
      </c>
      <c r="F7" s="20"/>
      <c r="G7" s="20"/>
      <c r="H7" s="20">
        <v>1</v>
      </c>
      <c r="I7" s="20"/>
      <c r="J7" s="20">
        <v>1</v>
      </c>
      <c r="K7" s="20"/>
      <c r="L7" s="2"/>
      <c r="M7" s="2"/>
      <c r="N7" s="2"/>
      <c r="O7" s="2"/>
    </row>
    <row r="8" spans="3:15" x14ac:dyDescent="0.3">
      <c r="C8" t="s">
        <v>57</v>
      </c>
      <c r="D8" t="s">
        <v>68</v>
      </c>
      <c r="E8" t="str">
        <f t="shared" ref="E8:E30" si="0">TEXT(C8&amp;D8,1)</f>
        <v>Less than 5 YearsFair overall</v>
      </c>
      <c r="F8" s="20"/>
      <c r="G8" s="20">
        <v>1</v>
      </c>
      <c r="H8" s="20"/>
      <c r="I8" s="20">
        <v>1</v>
      </c>
      <c r="J8" s="20"/>
      <c r="K8" s="20"/>
      <c r="L8" s="2"/>
      <c r="M8" s="2"/>
      <c r="N8" s="2"/>
      <c r="O8" s="2"/>
    </row>
    <row r="9" spans="3:15" x14ac:dyDescent="0.3">
      <c r="C9" t="s">
        <v>57</v>
      </c>
      <c r="D9" t="s">
        <v>69</v>
      </c>
      <c r="E9" t="str">
        <f t="shared" si="0"/>
        <v>Less than 5 YearsPoor overall</v>
      </c>
      <c r="F9" s="20">
        <v>1</v>
      </c>
      <c r="G9" s="20"/>
      <c r="H9" s="20">
        <v>1</v>
      </c>
      <c r="I9" s="20"/>
      <c r="J9" s="20">
        <v>1</v>
      </c>
      <c r="K9" s="20"/>
      <c r="L9" s="2"/>
      <c r="M9" s="2"/>
      <c r="N9" s="2"/>
      <c r="O9" s="2"/>
    </row>
    <row r="10" spans="3:15" x14ac:dyDescent="0.3">
      <c r="C10" t="s">
        <v>57</v>
      </c>
      <c r="D10" t="s">
        <v>75</v>
      </c>
      <c r="E10" t="str">
        <f t="shared" si="0"/>
        <v>Less than 5 YearsWidely Ranging in Condition</v>
      </c>
      <c r="F10" s="20">
        <v>0.25</v>
      </c>
      <c r="G10" s="20">
        <v>0.5</v>
      </c>
      <c r="H10" s="20">
        <v>0.25</v>
      </c>
      <c r="I10" s="20">
        <v>0.5</v>
      </c>
      <c r="J10" s="20">
        <v>0.5</v>
      </c>
      <c r="K10" s="20"/>
      <c r="L10" s="2"/>
      <c r="M10" s="2"/>
      <c r="N10" s="2"/>
      <c r="O10" s="2"/>
    </row>
    <row r="11" spans="3:15" x14ac:dyDescent="0.3">
      <c r="C11" t="s">
        <v>58</v>
      </c>
      <c r="D11" t="s">
        <v>67</v>
      </c>
      <c r="E11" t="str">
        <f t="shared" si="0"/>
        <v>5-10 YearsGood overall</v>
      </c>
      <c r="F11" s="20"/>
      <c r="G11" s="20">
        <v>1</v>
      </c>
      <c r="H11" s="20"/>
      <c r="I11" s="20">
        <v>1</v>
      </c>
      <c r="J11" s="20"/>
      <c r="K11" s="20"/>
      <c r="L11" s="2"/>
      <c r="M11" s="2"/>
      <c r="N11" s="2"/>
      <c r="O11" s="2"/>
    </row>
    <row r="12" spans="3:15" x14ac:dyDescent="0.3">
      <c r="C12" t="s">
        <v>58</v>
      </c>
      <c r="D12" t="s">
        <v>68</v>
      </c>
      <c r="E12" t="str">
        <f t="shared" si="0"/>
        <v>5-10 YearsFair overall</v>
      </c>
      <c r="F12" s="20"/>
      <c r="G12" s="20">
        <v>1</v>
      </c>
      <c r="H12" s="20"/>
      <c r="I12" s="20">
        <v>1</v>
      </c>
      <c r="J12" s="20"/>
      <c r="K12" s="20"/>
      <c r="L12" s="2"/>
      <c r="M12" s="2"/>
      <c r="N12" s="2"/>
      <c r="O12" s="2"/>
    </row>
    <row r="13" spans="3:15" x14ac:dyDescent="0.3">
      <c r="C13" t="s">
        <v>58</v>
      </c>
      <c r="D13" t="s">
        <v>69</v>
      </c>
      <c r="E13" t="str">
        <f t="shared" si="0"/>
        <v>5-10 YearsPoor overall</v>
      </c>
      <c r="F13" s="20">
        <v>1</v>
      </c>
      <c r="G13" s="20"/>
      <c r="H13" s="20">
        <v>1</v>
      </c>
      <c r="I13" s="20"/>
      <c r="J13" s="20">
        <v>1</v>
      </c>
      <c r="K13" s="20"/>
      <c r="L13" s="2"/>
      <c r="M13" s="2"/>
      <c r="N13" s="2"/>
      <c r="O13" s="2"/>
    </row>
    <row r="14" spans="3:15" x14ac:dyDescent="0.3">
      <c r="C14" t="s">
        <v>58</v>
      </c>
      <c r="D14" t="s">
        <v>75</v>
      </c>
      <c r="E14" t="str">
        <f t="shared" si="0"/>
        <v>5-10 YearsWidely Ranging in Condition</v>
      </c>
      <c r="F14" s="20">
        <v>0.5</v>
      </c>
      <c r="G14" s="20">
        <v>0.5</v>
      </c>
      <c r="H14" s="20">
        <v>0.5</v>
      </c>
      <c r="I14" s="20">
        <v>0.5</v>
      </c>
      <c r="J14" s="20">
        <v>0.5</v>
      </c>
      <c r="K14" s="20"/>
      <c r="L14" s="2"/>
      <c r="M14" s="2"/>
      <c r="N14" s="2"/>
      <c r="O14" s="2"/>
    </row>
    <row r="15" spans="3:15" x14ac:dyDescent="0.3">
      <c r="C15" t="s">
        <v>59</v>
      </c>
      <c r="D15" t="s">
        <v>67</v>
      </c>
      <c r="E15" t="str">
        <f t="shared" si="0"/>
        <v>More than 10 YearsGood overall</v>
      </c>
      <c r="F15" s="20">
        <v>0.75</v>
      </c>
      <c r="G15" s="20">
        <v>0.25</v>
      </c>
      <c r="H15" s="20">
        <v>0.75</v>
      </c>
      <c r="I15" s="20">
        <v>0.25</v>
      </c>
      <c r="J15" s="20">
        <v>0.5</v>
      </c>
      <c r="K15" s="20"/>
      <c r="L15" s="2"/>
      <c r="M15" s="2"/>
      <c r="N15" s="2"/>
      <c r="O15" s="2"/>
    </row>
    <row r="16" spans="3:15" x14ac:dyDescent="0.3">
      <c r="C16" t="s">
        <v>59</v>
      </c>
      <c r="D16" t="s">
        <v>68</v>
      </c>
      <c r="E16" t="str">
        <f t="shared" si="0"/>
        <v>More than 10 YearsFair overall</v>
      </c>
      <c r="F16" s="20">
        <v>1</v>
      </c>
      <c r="G16" s="20"/>
      <c r="H16" s="20">
        <v>1</v>
      </c>
      <c r="I16" s="20"/>
      <c r="J16" s="20">
        <v>1</v>
      </c>
      <c r="K16" s="20"/>
      <c r="L16" s="2"/>
      <c r="M16" s="2"/>
      <c r="N16" s="2"/>
      <c r="O16" s="2"/>
    </row>
    <row r="17" spans="3:15" x14ac:dyDescent="0.3">
      <c r="C17" t="s">
        <v>59</v>
      </c>
      <c r="D17" t="s">
        <v>69</v>
      </c>
      <c r="E17" t="str">
        <f t="shared" si="0"/>
        <v>More than 10 YearsPoor overall</v>
      </c>
      <c r="F17" s="20">
        <v>1</v>
      </c>
      <c r="G17" s="20"/>
      <c r="H17" s="20">
        <v>1</v>
      </c>
      <c r="I17" s="20"/>
      <c r="J17" s="20">
        <v>1</v>
      </c>
      <c r="K17" s="20"/>
      <c r="L17" s="2"/>
      <c r="M17" s="2"/>
      <c r="N17" s="2"/>
      <c r="O17" s="2"/>
    </row>
    <row r="18" spans="3:15" x14ac:dyDescent="0.3">
      <c r="C18" t="s">
        <v>59</v>
      </c>
      <c r="D18" t="s">
        <v>75</v>
      </c>
      <c r="E18" t="str">
        <f t="shared" si="0"/>
        <v>More than 10 YearsWidely Ranging in Condition</v>
      </c>
      <c r="F18" s="20">
        <v>1</v>
      </c>
      <c r="G18" s="20"/>
      <c r="H18" s="20">
        <v>1</v>
      </c>
      <c r="I18" s="20"/>
      <c r="J18" s="20">
        <v>1</v>
      </c>
      <c r="K18" s="20"/>
      <c r="L18" s="2"/>
      <c r="M18" s="2"/>
      <c r="N18" s="2"/>
      <c r="O18" s="2"/>
    </row>
    <row r="19" spans="3:15" x14ac:dyDescent="0.3">
      <c r="C19" t="s">
        <v>77</v>
      </c>
      <c r="D19" t="s">
        <v>67</v>
      </c>
      <c r="E19" t="str">
        <f t="shared" si="0"/>
        <v>11-15 YearsGood overall</v>
      </c>
      <c r="F19" s="20"/>
      <c r="G19" s="20">
        <v>1</v>
      </c>
      <c r="H19" s="20"/>
      <c r="I19" s="20">
        <v>1</v>
      </c>
      <c r="J19" s="20"/>
      <c r="K19" s="20"/>
      <c r="L19" s="2"/>
      <c r="M19" s="2"/>
      <c r="N19" s="2"/>
      <c r="O19" s="2"/>
    </row>
    <row r="20" spans="3:15" x14ac:dyDescent="0.3">
      <c r="C20" t="s">
        <v>77</v>
      </c>
      <c r="D20" t="s">
        <v>68</v>
      </c>
      <c r="E20" t="str">
        <f t="shared" si="0"/>
        <v>11-15 YearsFair overall</v>
      </c>
      <c r="F20" s="20">
        <v>1</v>
      </c>
      <c r="G20" s="20"/>
      <c r="H20" s="20">
        <v>1</v>
      </c>
      <c r="I20" s="20"/>
      <c r="J20" s="20">
        <v>1</v>
      </c>
      <c r="K20" s="20"/>
      <c r="L20" s="2"/>
      <c r="M20" s="2"/>
      <c r="N20" s="2"/>
      <c r="O20" s="2"/>
    </row>
    <row r="21" spans="3:15" x14ac:dyDescent="0.3">
      <c r="C21" t="s">
        <v>77</v>
      </c>
      <c r="D21" t="s">
        <v>69</v>
      </c>
      <c r="E21" t="str">
        <f t="shared" si="0"/>
        <v>11-15 YearsPoor overall</v>
      </c>
      <c r="F21" s="20">
        <v>1</v>
      </c>
      <c r="G21" s="20"/>
      <c r="H21" s="20">
        <v>1</v>
      </c>
      <c r="I21" s="20"/>
      <c r="J21" s="20">
        <v>1</v>
      </c>
      <c r="K21" s="20"/>
      <c r="L21" s="2"/>
      <c r="M21" s="2"/>
      <c r="N21" s="2"/>
      <c r="O21" s="2"/>
    </row>
    <row r="22" spans="3:15" x14ac:dyDescent="0.3">
      <c r="C22" t="s">
        <v>77</v>
      </c>
      <c r="D22" t="s">
        <v>75</v>
      </c>
      <c r="E22" t="str">
        <f t="shared" si="0"/>
        <v>11-15 YearsWidely Ranging in Condition</v>
      </c>
      <c r="F22" s="20">
        <v>0.5</v>
      </c>
      <c r="G22" s="20">
        <v>0.5</v>
      </c>
      <c r="H22" s="20"/>
      <c r="I22" s="20">
        <v>0.5</v>
      </c>
      <c r="J22" s="20">
        <v>0.5</v>
      </c>
      <c r="K22" s="20"/>
      <c r="L22" s="2"/>
      <c r="M22" s="2"/>
      <c r="N22" s="2"/>
      <c r="O22" s="2"/>
    </row>
    <row r="23" spans="3:15" x14ac:dyDescent="0.3">
      <c r="C23" t="s">
        <v>78</v>
      </c>
      <c r="D23" t="s">
        <v>67</v>
      </c>
      <c r="E23" t="str">
        <f t="shared" si="0"/>
        <v>16-20 YearsGood overall</v>
      </c>
      <c r="F23" s="20">
        <v>1</v>
      </c>
      <c r="G23" s="20"/>
      <c r="H23" s="20"/>
      <c r="I23" s="20">
        <v>1</v>
      </c>
      <c r="J23" s="20"/>
    </row>
    <row r="24" spans="3:15" x14ac:dyDescent="0.3">
      <c r="C24" t="s">
        <v>78</v>
      </c>
      <c r="D24" t="s">
        <v>68</v>
      </c>
      <c r="E24" t="str">
        <f t="shared" si="0"/>
        <v>16-20 YearsFair overall</v>
      </c>
      <c r="F24" s="20">
        <v>1</v>
      </c>
      <c r="G24" s="20"/>
      <c r="H24" s="20"/>
      <c r="I24" s="20">
        <v>1</v>
      </c>
      <c r="J24" s="20"/>
    </row>
    <row r="25" spans="3:15" x14ac:dyDescent="0.3">
      <c r="C25" t="s">
        <v>78</v>
      </c>
      <c r="D25" t="s">
        <v>69</v>
      </c>
      <c r="E25" t="str">
        <f t="shared" si="0"/>
        <v>16-20 YearsPoor overall</v>
      </c>
      <c r="F25" s="20">
        <v>1</v>
      </c>
      <c r="G25" s="20"/>
      <c r="H25" s="20"/>
      <c r="I25" s="20">
        <v>1</v>
      </c>
      <c r="J25" s="20"/>
    </row>
    <row r="26" spans="3:15" x14ac:dyDescent="0.3">
      <c r="C26" t="s">
        <v>78</v>
      </c>
      <c r="D26" t="s">
        <v>75</v>
      </c>
      <c r="E26" t="str">
        <f t="shared" si="0"/>
        <v>16-20 YearsWidely Ranging in Condition</v>
      </c>
      <c r="F26" s="20">
        <v>1</v>
      </c>
      <c r="G26" s="20"/>
      <c r="H26" s="20"/>
      <c r="I26" s="20">
        <v>1</v>
      </c>
      <c r="J26" s="20"/>
    </row>
    <row r="27" spans="3:15" x14ac:dyDescent="0.3">
      <c r="C27" t="s">
        <v>73</v>
      </c>
      <c r="D27" t="s">
        <v>67</v>
      </c>
      <c r="E27" t="str">
        <f t="shared" si="0"/>
        <v>Widely Ranging in AgeGood overall</v>
      </c>
      <c r="F27" s="20">
        <v>0.5</v>
      </c>
      <c r="G27" s="20">
        <v>0.5</v>
      </c>
      <c r="H27" s="20">
        <v>0.5</v>
      </c>
      <c r="I27" s="20">
        <v>0.5</v>
      </c>
      <c r="J27" s="20">
        <v>0.5</v>
      </c>
    </row>
    <row r="28" spans="3:15" x14ac:dyDescent="0.3">
      <c r="C28" t="s">
        <v>73</v>
      </c>
      <c r="D28" t="s">
        <v>68</v>
      </c>
      <c r="E28" t="str">
        <f t="shared" si="0"/>
        <v>Widely Ranging in AgeFair overall</v>
      </c>
      <c r="F28" s="20">
        <v>0.5</v>
      </c>
      <c r="G28" s="20">
        <v>0.5</v>
      </c>
      <c r="H28" s="20">
        <v>0.5</v>
      </c>
      <c r="I28" s="20">
        <v>0.5</v>
      </c>
      <c r="J28" s="20">
        <v>0.5</v>
      </c>
    </row>
    <row r="29" spans="3:15" x14ac:dyDescent="0.3">
      <c r="C29" t="s">
        <v>73</v>
      </c>
      <c r="D29" t="s">
        <v>69</v>
      </c>
      <c r="E29" t="str">
        <f t="shared" si="0"/>
        <v>Widely Ranging in AgePoor overall</v>
      </c>
      <c r="F29" s="20">
        <v>1</v>
      </c>
      <c r="G29" s="20"/>
      <c r="H29" s="20">
        <v>1</v>
      </c>
      <c r="I29" s="20"/>
      <c r="J29" s="20">
        <v>1</v>
      </c>
    </row>
    <row r="30" spans="3:15" x14ac:dyDescent="0.3">
      <c r="C30" t="s">
        <v>73</v>
      </c>
      <c r="D30" t="s">
        <v>75</v>
      </c>
      <c r="E30" t="str">
        <f t="shared" si="0"/>
        <v>Widely Ranging in AgeWidely Ranging in Condition</v>
      </c>
      <c r="F30" s="20">
        <v>0.5</v>
      </c>
      <c r="G30" s="20">
        <v>0.5</v>
      </c>
      <c r="H30" s="20">
        <v>0.5</v>
      </c>
      <c r="I30" s="20">
        <v>0.5</v>
      </c>
      <c r="J30" s="20">
        <v>0.5</v>
      </c>
    </row>
    <row r="33" spans="3:10" x14ac:dyDescent="0.3">
      <c r="C33" t="s">
        <v>174</v>
      </c>
    </row>
    <row r="34" spans="3:10" x14ac:dyDescent="0.3">
      <c r="F34" s="2" t="s">
        <v>93</v>
      </c>
      <c r="G34" s="21" t="s">
        <v>95</v>
      </c>
      <c r="H34" s="21" t="s">
        <v>96</v>
      </c>
      <c r="I34" s="21" t="s">
        <v>97</v>
      </c>
      <c r="J34" s="21" t="s">
        <v>98</v>
      </c>
    </row>
    <row r="35" spans="3:10" x14ac:dyDescent="0.3">
      <c r="C35" t="s">
        <v>57</v>
      </c>
      <c r="D35" t="s">
        <v>67</v>
      </c>
      <c r="E35" t="str">
        <f>TEXT(C35&amp;D35,1)</f>
        <v>Less than 5 YearsGood overall</v>
      </c>
      <c r="F35" s="20"/>
      <c r="G35" s="20"/>
      <c r="H35" s="20"/>
      <c r="I35" s="20">
        <v>1</v>
      </c>
      <c r="J35" s="20"/>
    </row>
    <row r="36" spans="3:10" x14ac:dyDescent="0.3">
      <c r="C36" t="s">
        <v>57</v>
      </c>
      <c r="D36" t="s">
        <v>68</v>
      </c>
      <c r="E36" t="str">
        <f t="shared" ref="E36:E58" si="1">TEXT(C36&amp;D36,1)</f>
        <v>Less than 5 YearsFair overall</v>
      </c>
      <c r="F36" s="20"/>
      <c r="G36" s="20"/>
      <c r="H36" s="20">
        <v>1</v>
      </c>
      <c r="I36" s="20"/>
      <c r="J36" s="20"/>
    </row>
    <row r="37" spans="3:10" x14ac:dyDescent="0.3">
      <c r="C37" t="s">
        <v>57</v>
      </c>
      <c r="D37" t="s">
        <v>69</v>
      </c>
      <c r="E37" t="str">
        <f t="shared" si="1"/>
        <v>Less than 5 YearsPoor overall</v>
      </c>
      <c r="F37" s="20">
        <v>1</v>
      </c>
      <c r="G37" s="20"/>
      <c r="H37" s="20"/>
      <c r="I37" s="20">
        <v>1</v>
      </c>
      <c r="J37" s="20"/>
    </row>
    <row r="38" spans="3:10" x14ac:dyDescent="0.3">
      <c r="C38" t="s">
        <v>57</v>
      </c>
      <c r="D38" t="s">
        <v>75</v>
      </c>
      <c r="E38" t="str">
        <f t="shared" si="1"/>
        <v>Less than 5 YearsWidely Ranging in Condition</v>
      </c>
      <c r="F38" s="20">
        <v>0.25</v>
      </c>
      <c r="G38" s="20">
        <v>0.5</v>
      </c>
      <c r="H38" s="20">
        <v>0.25</v>
      </c>
      <c r="I38" s="20"/>
      <c r="J38" s="20">
        <v>0.5</v>
      </c>
    </row>
    <row r="39" spans="3:10" x14ac:dyDescent="0.3">
      <c r="C39" t="s">
        <v>58</v>
      </c>
      <c r="D39" t="s">
        <v>67</v>
      </c>
      <c r="E39" t="str">
        <f t="shared" si="1"/>
        <v>5-10 YearsGood overall</v>
      </c>
      <c r="F39" s="20"/>
      <c r="G39" s="20"/>
      <c r="H39" s="20">
        <v>1</v>
      </c>
      <c r="I39" s="20"/>
      <c r="J39" s="20"/>
    </row>
    <row r="40" spans="3:10" x14ac:dyDescent="0.3">
      <c r="C40" t="s">
        <v>58</v>
      </c>
      <c r="D40" t="s">
        <v>68</v>
      </c>
      <c r="E40" t="str">
        <f t="shared" si="1"/>
        <v>5-10 YearsFair overall</v>
      </c>
      <c r="F40" s="20"/>
      <c r="G40" s="20">
        <v>1</v>
      </c>
      <c r="H40" s="20"/>
      <c r="I40" s="20"/>
      <c r="J40" s="20">
        <v>1</v>
      </c>
    </row>
    <row r="41" spans="3:10" x14ac:dyDescent="0.3">
      <c r="C41" t="s">
        <v>58</v>
      </c>
      <c r="D41" t="s">
        <v>69</v>
      </c>
      <c r="E41" t="str">
        <f t="shared" si="1"/>
        <v>5-10 YearsPoor overall</v>
      </c>
      <c r="F41" s="20">
        <v>1</v>
      </c>
      <c r="G41" s="20"/>
      <c r="H41" s="20"/>
      <c r="I41" s="20"/>
      <c r="J41" s="20">
        <v>1</v>
      </c>
    </row>
    <row r="42" spans="3:10" x14ac:dyDescent="0.3">
      <c r="C42" t="s">
        <v>58</v>
      </c>
      <c r="D42" t="s">
        <v>75</v>
      </c>
      <c r="E42" t="str">
        <f t="shared" si="1"/>
        <v>5-10 YearsWidely Ranging in Condition</v>
      </c>
      <c r="F42" s="20">
        <v>0.5</v>
      </c>
      <c r="G42" s="20">
        <v>0.5</v>
      </c>
      <c r="H42" s="20"/>
      <c r="I42" s="20"/>
      <c r="J42" s="20">
        <v>0.5</v>
      </c>
    </row>
    <row r="43" spans="3:10" x14ac:dyDescent="0.3">
      <c r="C43" t="s">
        <v>59</v>
      </c>
      <c r="D43" t="s">
        <v>67</v>
      </c>
      <c r="E43" t="str">
        <f t="shared" si="1"/>
        <v>More than 10 YearsGood overall</v>
      </c>
      <c r="F43" s="20">
        <v>0.75</v>
      </c>
      <c r="G43" s="20">
        <v>0.25</v>
      </c>
      <c r="H43" s="20">
        <v>0.75</v>
      </c>
      <c r="I43" s="20">
        <v>0.25</v>
      </c>
      <c r="J43" s="20">
        <v>0.5</v>
      </c>
    </row>
    <row r="44" spans="3:10" x14ac:dyDescent="0.3">
      <c r="C44" t="s">
        <v>59</v>
      </c>
      <c r="D44" t="s">
        <v>68</v>
      </c>
      <c r="E44" t="str">
        <f t="shared" si="1"/>
        <v>More than 10 YearsFair overall</v>
      </c>
      <c r="F44" s="20"/>
      <c r="G44" s="20">
        <v>1</v>
      </c>
      <c r="H44" s="20"/>
      <c r="I44" s="20"/>
      <c r="J44" s="20">
        <v>1</v>
      </c>
    </row>
    <row r="45" spans="3:10" x14ac:dyDescent="0.3">
      <c r="C45" t="s">
        <v>59</v>
      </c>
      <c r="D45" t="s">
        <v>69</v>
      </c>
      <c r="E45" t="str">
        <f t="shared" si="1"/>
        <v>More than 10 YearsPoor overall</v>
      </c>
      <c r="F45" s="20">
        <v>1</v>
      </c>
      <c r="G45" s="20"/>
      <c r="H45" s="20"/>
      <c r="I45" s="20"/>
      <c r="J45" s="20">
        <v>1</v>
      </c>
    </row>
    <row r="46" spans="3:10" x14ac:dyDescent="0.3">
      <c r="C46" t="s">
        <v>59</v>
      </c>
      <c r="D46" t="s">
        <v>75</v>
      </c>
      <c r="E46" t="str">
        <f t="shared" si="1"/>
        <v>More than 10 YearsWidely Ranging in Condition</v>
      </c>
      <c r="F46" s="20">
        <v>1</v>
      </c>
      <c r="G46" s="20"/>
      <c r="H46" s="20"/>
      <c r="I46" s="20"/>
      <c r="J46" s="20">
        <v>1</v>
      </c>
    </row>
    <row r="47" spans="3:10" x14ac:dyDescent="0.3">
      <c r="C47" t="s">
        <v>77</v>
      </c>
      <c r="D47" t="s">
        <v>67</v>
      </c>
      <c r="E47" t="str">
        <f t="shared" si="1"/>
        <v>11-15 YearsGood overall</v>
      </c>
      <c r="F47" s="20"/>
      <c r="G47" s="20">
        <v>1</v>
      </c>
      <c r="H47" s="20"/>
      <c r="I47" s="20"/>
      <c r="J47" s="20"/>
    </row>
    <row r="48" spans="3:10" x14ac:dyDescent="0.3">
      <c r="C48" t="s">
        <v>77</v>
      </c>
      <c r="D48" t="s">
        <v>68</v>
      </c>
      <c r="E48" t="str">
        <f t="shared" si="1"/>
        <v>11-15 YearsFair overall</v>
      </c>
      <c r="F48" s="20">
        <v>1</v>
      </c>
      <c r="G48" s="20"/>
      <c r="H48" s="20"/>
      <c r="I48" s="20"/>
      <c r="J48" s="20">
        <v>1</v>
      </c>
    </row>
    <row r="49" spans="3:10" x14ac:dyDescent="0.3">
      <c r="C49" t="s">
        <v>77</v>
      </c>
      <c r="D49" t="s">
        <v>69</v>
      </c>
      <c r="E49" t="str">
        <f t="shared" si="1"/>
        <v>11-15 YearsPoor overall</v>
      </c>
      <c r="F49" s="20">
        <v>1</v>
      </c>
      <c r="G49" s="20"/>
      <c r="H49" s="20"/>
      <c r="I49" s="20"/>
      <c r="J49" s="20">
        <v>1</v>
      </c>
    </row>
    <row r="50" spans="3:10" x14ac:dyDescent="0.3">
      <c r="C50" t="s">
        <v>77</v>
      </c>
      <c r="D50" t="s">
        <v>75</v>
      </c>
      <c r="E50" t="str">
        <f t="shared" si="1"/>
        <v>11-15 YearsWidely Ranging in Condition</v>
      </c>
      <c r="F50" s="20">
        <v>0.5</v>
      </c>
      <c r="G50" s="20">
        <v>0.5</v>
      </c>
      <c r="H50" s="20"/>
      <c r="I50" s="20">
        <v>0.5</v>
      </c>
      <c r="J50" s="20">
        <v>0.5</v>
      </c>
    </row>
    <row r="51" spans="3:10" x14ac:dyDescent="0.3">
      <c r="C51" t="s">
        <v>78</v>
      </c>
      <c r="D51" t="s">
        <v>67</v>
      </c>
      <c r="E51" t="str">
        <f t="shared" si="1"/>
        <v>16-20 YearsGood overall</v>
      </c>
      <c r="F51" s="20">
        <v>1</v>
      </c>
      <c r="G51" s="20"/>
      <c r="H51" s="20"/>
      <c r="I51" s="20"/>
      <c r="J51" s="20"/>
    </row>
    <row r="52" spans="3:10" x14ac:dyDescent="0.3">
      <c r="C52" t="s">
        <v>78</v>
      </c>
      <c r="D52" t="s">
        <v>68</v>
      </c>
      <c r="E52" t="str">
        <f t="shared" si="1"/>
        <v>16-20 YearsFair overall</v>
      </c>
      <c r="F52" s="20">
        <v>1</v>
      </c>
      <c r="G52" s="20"/>
      <c r="H52" s="20"/>
      <c r="I52" s="20"/>
      <c r="J52" s="20"/>
    </row>
    <row r="53" spans="3:10" x14ac:dyDescent="0.3">
      <c r="C53" t="s">
        <v>78</v>
      </c>
      <c r="D53" t="s">
        <v>69</v>
      </c>
      <c r="E53" t="str">
        <f t="shared" si="1"/>
        <v>16-20 YearsPoor overall</v>
      </c>
      <c r="F53" s="20">
        <v>1</v>
      </c>
      <c r="G53" s="20"/>
      <c r="H53" s="20"/>
      <c r="I53" s="20"/>
      <c r="J53" s="20"/>
    </row>
    <row r="54" spans="3:10" x14ac:dyDescent="0.3">
      <c r="C54" t="s">
        <v>78</v>
      </c>
      <c r="D54" t="s">
        <v>75</v>
      </c>
      <c r="E54" t="str">
        <f t="shared" si="1"/>
        <v>16-20 YearsWidely Ranging in Condition</v>
      </c>
      <c r="F54" s="20">
        <v>1</v>
      </c>
      <c r="G54" s="20"/>
      <c r="H54" s="20"/>
      <c r="I54" s="20"/>
      <c r="J54" s="20"/>
    </row>
    <row r="55" spans="3:10" x14ac:dyDescent="0.3">
      <c r="C55" t="s">
        <v>73</v>
      </c>
      <c r="D55" t="s">
        <v>67</v>
      </c>
      <c r="E55" t="str">
        <f t="shared" si="1"/>
        <v>Widely Ranging in AgeGood overall</v>
      </c>
      <c r="F55" s="20">
        <v>0.5</v>
      </c>
      <c r="G55" s="20">
        <v>0.5</v>
      </c>
      <c r="H55" s="20">
        <v>0.5</v>
      </c>
      <c r="I55" s="20">
        <v>0.5</v>
      </c>
      <c r="J55" s="20">
        <v>0.5</v>
      </c>
    </row>
    <row r="56" spans="3:10" x14ac:dyDescent="0.3">
      <c r="C56" t="s">
        <v>73</v>
      </c>
      <c r="D56" t="s">
        <v>68</v>
      </c>
      <c r="E56" t="str">
        <f t="shared" si="1"/>
        <v>Widely Ranging in AgeFair overall</v>
      </c>
      <c r="F56" s="20">
        <v>0.5</v>
      </c>
      <c r="G56" s="20">
        <v>0.5</v>
      </c>
      <c r="H56" s="20">
        <v>0.5</v>
      </c>
      <c r="I56" s="20">
        <v>0.5</v>
      </c>
      <c r="J56" s="20">
        <v>0.5</v>
      </c>
    </row>
    <row r="57" spans="3:10" x14ac:dyDescent="0.3">
      <c r="C57" t="s">
        <v>73</v>
      </c>
      <c r="D57" t="s">
        <v>69</v>
      </c>
      <c r="E57" t="str">
        <f t="shared" si="1"/>
        <v>Widely Ranging in AgePoor overall</v>
      </c>
      <c r="F57" s="20">
        <v>1</v>
      </c>
      <c r="G57" s="20"/>
      <c r="H57" s="20"/>
      <c r="I57" s="20"/>
      <c r="J57" s="20"/>
    </row>
    <row r="58" spans="3:10" x14ac:dyDescent="0.3">
      <c r="C58" t="s">
        <v>73</v>
      </c>
      <c r="D58" t="s">
        <v>75</v>
      </c>
      <c r="E58" t="str">
        <f t="shared" si="1"/>
        <v>Widely Ranging in AgeWidely Ranging in Condition</v>
      </c>
      <c r="F58" s="20">
        <v>0.5</v>
      </c>
      <c r="G58" s="20">
        <v>0.5</v>
      </c>
      <c r="H58" s="20">
        <v>0.5</v>
      </c>
      <c r="I58" s="20">
        <v>0.5</v>
      </c>
      <c r="J58" s="20">
        <v>0.5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2C7EA-64A3-40AB-BC2A-E2E117F7C5DE}">
  <dimension ref="B4:U34"/>
  <sheetViews>
    <sheetView workbookViewId="0">
      <selection activeCell="E59" sqref="E59"/>
    </sheetView>
  </sheetViews>
  <sheetFormatPr defaultRowHeight="14.4" x14ac:dyDescent="0.3"/>
  <sheetData>
    <row r="4" spans="2:21" x14ac:dyDescent="0.3">
      <c r="B4" s="46" t="s">
        <v>41</v>
      </c>
      <c r="C4" s="46"/>
      <c r="D4" s="46"/>
      <c r="E4" s="46"/>
      <c r="F4" s="46"/>
      <c r="G4" s="47"/>
      <c r="H4" s="51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3"/>
    </row>
    <row r="5" spans="2:21" x14ac:dyDescent="0.3">
      <c r="B5" s="46" t="s">
        <v>42</v>
      </c>
      <c r="C5" s="46"/>
      <c r="D5" s="46"/>
      <c r="E5" s="46"/>
      <c r="F5" s="46"/>
      <c r="G5" s="47"/>
      <c r="H5" s="51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3"/>
    </row>
    <row r="6" spans="2:21" x14ac:dyDescent="0.3">
      <c r="B6" s="46" t="s">
        <v>2</v>
      </c>
      <c r="C6" s="46"/>
      <c r="D6" s="46"/>
      <c r="E6" s="46"/>
      <c r="F6" s="46"/>
      <c r="G6" s="47"/>
      <c r="H6" s="51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3"/>
    </row>
    <row r="7" spans="2:21" x14ac:dyDescent="0.3">
      <c r="B7" s="46" t="s">
        <v>3</v>
      </c>
      <c r="C7" s="46"/>
      <c r="D7" s="46"/>
      <c r="E7" s="46"/>
      <c r="F7" s="46"/>
      <c r="G7" s="47"/>
      <c r="H7" s="51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3"/>
    </row>
    <row r="8" spans="2:21" x14ac:dyDescent="0.3">
      <c r="B8" s="46" t="s">
        <v>43</v>
      </c>
      <c r="C8" s="46"/>
      <c r="D8" s="46"/>
      <c r="E8" s="46"/>
      <c r="F8" s="46"/>
      <c r="G8" s="47"/>
      <c r="H8" s="54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6"/>
    </row>
    <row r="9" spans="2:21" x14ac:dyDescent="0.3">
      <c r="B9" s="46" t="s">
        <v>44</v>
      </c>
      <c r="C9" s="46"/>
      <c r="D9" s="46"/>
      <c r="E9" s="46"/>
      <c r="F9" s="46"/>
      <c r="G9" s="47"/>
      <c r="H9" s="57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9"/>
    </row>
    <row r="10" spans="2:21" x14ac:dyDescent="0.3">
      <c r="B10" s="46" t="s">
        <v>45</v>
      </c>
      <c r="C10" s="46"/>
      <c r="D10" s="46"/>
      <c r="E10" s="46"/>
      <c r="F10" s="46"/>
      <c r="G10" s="47"/>
      <c r="H10" s="57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9"/>
    </row>
    <row r="11" spans="2:21" x14ac:dyDescent="0.3">
      <c r="B11" s="46" t="s">
        <v>46</v>
      </c>
      <c r="C11" s="46"/>
      <c r="D11" s="46"/>
      <c r="E11" s="46"/>
      <c r="F11" s="46"/>
      <c r="G11" s="47"/>
      <c r="H11" s="51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3"/>
    </row>
    <row r="12" spans="2:21" x14ac:dyDescent="0.3">
      <c r="B12" s="46" t="s">
        <v>47</v>
      </c>
      <c r="C12" s="46"/>
      <c r="D12" s="46"/>
      <c r="E12" s="46"/>
      <c r="F12" s="46"/>
      <c r="G12" s="47"/>
      <c r="H12" s="51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3"/>
    </row>
    <row r="13" spans="2:21" x14ac:dyDescent="0.3">
      <c r="B13" s="46" t="s">
        <v>48</v>
      </c>
      <c r="C13" s="46"/>
      <c r="D13" s="46"/>
      <c r="E13" s="46"/>
      <c r="F13" s="46"/>
      <c r="G13" s="47"/>
      <c r="H13" s="51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3"/>
    </row>
    <row r="14" spans="2:21" x14ac:dyDescent="0.3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2:21" x14ac:dyDescent="0.3">
      <c r="B15" s="5" t="s">
        <v>49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2:21" x14ac:dyDescent="0.3">
      <c r="B16" s="46" t="s">
        <v>50</v>
      </c>
      <c r="C16" s="46"/>
      <c r="D16" s="46"/>
      <c r="E16" s="46"/>
      <c r="F16" s="46"/>
      <c r="G16" s="47"/>
      <c r="H16" s="51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3"/>
    </row>
    <row r="17" spans="2:21" x14ac:dyDescent="0.3">
      <c r="B17" s="46" t="s">
        <v>51</v>
      </c>
      <c r="C17" s="46"/>
      <c r="D17" s="46"/>
      <c r="E17" s="46"/>
      <c r="F17" s="46"/>
      <c r="G17" s="47"/>
      <c r="H17" s="51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3"/>
    </row>
    <row r="18" spans="2:21" x14ac:dyDescent="0.3">
      <c r="B18" s="46" t="s">
        <v>42</v>
      </c>
      <c r="C18" s="46"/>
      <c r="D18" s="46"/>
      <c r="E18" s="46"/>
      <c r="F18" s="46"/>
      <c r="G18" s="47"/>
      <c r="H18" s="51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3"/>
    </row>
    <row r="19" spans="2:21" x14ac:dyDescent="0.3">
      <c r="B19" s="46" t="s">
        <v>2</v>
      </c>
      <c r="C19" s="46"/>
      <c r="D19" s="46"/>
      <c r="E19" s="46"/>
      <c r="F19" s="46"/>
      <c r="G19" s="47"/>
      <c r="H19" s="51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3"/>
    </row>
    <row r="20" spans="2:21" x14ac:dyDescent="0.3">
      <c r="B20" s="46" t="s">
        <v>3</v>
      </c>
      <c r="C20" s="46"/>
      <c r="D20" s="46"/>
      <c r="E20" s="46"/>
      <c r="F20" s="46"/>
      <c r="G20" s="47"/>
      <c r="H20" s="51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3"/>
    </row>
    <row r="21" spans="2:21" x14ac:dyDescent="0.3">
      <c r="B21" s="46" t="s">
        <v>43</v>
      </c>
      <c r="C21" s="46"/>
      <c r="D21" s="46"/>
      <c r="E21" s="46"/>
      <c r="F21" s="46"/>
      <c r="G21" s="47"/>
      <c r="H21" s="54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6"/>
    </row>
    <row r="22" spans="2:21" x14ac:dyDescent="0.3">
      <c r="B22" s="46" t="s">
        <v>44</v>
      </c>
      <c r="C22" s="46"/>
      <c r="D22" s="46"/>
      <c r="E22" s="46"/>
      <c r="F22" s="46"/>
      <c r="G22" s="47"/>
      <c r="H22" s="57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9"/>
    </row>
    <row r="23" spans="2:21" x14ac:dyDescent="0.3">
      <c r="B23" s="46" t="s">
        <v>45</v>
      </c>
      <c r="C23" s="46"/>
      <c r="D23" s="46"/>
      <c r="E23" s="46"/>
      <c r="F23" s="46"/>
      <c r="G23" s="47"/>
      <c r="H23" s="57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9"/>
    </row>
    <row r="24" spans="2:21" x14ac:dyDescent="0.3">
      <c r="B24" s="46" t="s">
        <v>46</v>
      </c>
      <c r="C24" s="46"/>
      <c r="D24" s="46"/>
      <c r="E24" s="46"/>
      <c r="F24" s="46"/>
      <c r="G24" s="47"/>
      <c r="H24" s="51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3"/>
    </row>
    <row r="25" spans="2:21" x14ac:dyDescent="0.3">
      <c r="B25" s="3"/>
      <c r="C25" s="3"/>
      <c r="D25" s="3"/>
      <c r="E25" s="3"/>
      <c r="F25" s="3"/>
      <c r="G25" s="3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2:21" x14ac:dyDescent="0.3">
      <c r="B26" s="3"/>
      <c r="C26" s="3"/>
      <c r="D26" s="3"/>
      <c r="E26" s="3"/>
      <c r="F26" s="3"/>
      <c r="G26" s="3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2:21" x14ac:dyDescent="0.3">
      <c r="B27" s="46" t="s">
        <v>52</v>
      </c>
      <c r="C27" s="46"/>
      <c r="D27" s="46"/>
      <c r="E27" s="46"/>
      <c r="F27" s="46"/>
      <c r="G27" s="46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</row>
    <row r="28" spans="2:21" x14ac:dyDescent="0.3">
      <c r="B28" s="46" t="s">
        <v>42</v>
      </c>
      <c r="C28" s="46"/>
      <c r="D28" s="46"/>
      <c r="E28" s="46"/>
      <c r="F28" s="46"/>
      <c r="G28" s="47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</row>
    <row r="29" spans="2:21" x14ac:dyDescent="0.3">
      <c r="B29" s="46" t="s">
        <v>2</v>
      </c>
      <c r="C29" s="46"/>
      <c r="D29" s="46"/>
      <c r="E29" s="46"/>
      <c r="F29" s="46"/>
      <c r="G29" s="47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</row>
    <row r="30" spans="2:21" x14ac:dyDescent="0.3">
      <c r="B30" s="46" t="s">
        <v>3</v>
      </c>
      <c r="C30" s="46"/>
      <c r="D30" s="46"/>
      <c r="E30" s="46"/>
      <c r="F30" s="46"/>
      <c r="G30" s="47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</row>
    <row r="31" spans="2:21" x14ac:dyDescent="0.3">
      <c r="B31" s="46" t="s">
        <v>43</v>
      </c>
      <c r="C31" s="46"/>
      <c r="D31" s="46"/>
      <c r="E31" s="46"/>
      <c r="F31" s="46"/>
      <c r="G31" s="47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</row>
    <row r="32" spans="2:21" x14ac:dyDescent="0.3">
      <c r="B32" s="46" t="s">
        <v>44</v>
      </c>
      <c r="C32" s="46"/>
      <c r="D32" s="46"/>
      <c r="E32" s="46"/>
      <c r="F32" s="46"/>
      <c r="G32" s="47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</row>
    <row r="33" spans="2:21" x14ac:dyDescent="0.3">
      <c r="B33" s="46" t="s">
        <v>45</v>
      </c>
      <c r="C33" s="46"/>
      <c r="D33" s="46"/>
      <c r="E33" s="46"/>
      <c r="F33" s="46"/>
      <c r="G33" s="47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</row>
    <row r="34" spans="2:21" x14ac:dyDescent="0.3">
      <c r="B34" s="46" t="s">
        <v>46</v>
      </c>
      <c r="C34" s="46"/>
      <c r="D34" s="46"/>
      <c r="E34" s="46"/>
      <c r="F34" s="46"/>
      <c r="G34" s="47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</row>
  </sheetData>
  <mergeCells count="54">
    <mergeCell ref="B4:G4"/>
    <mergeCell ref="H4:U4"/>
    <mergeCell ref="B5:G5"/>
    <mergeCell ref="H5:U5"/>
    <mergeCell ref="B6:G6"/>
    <mergeCell ref="H6:U6"/>
    <mergeCell ref="B7:G7"/>
    <mergeCell ref="H7:U7"/>
    <mergeCell ref="B8:G8"/>
    <mergeCell ref="H8:U8"/>
    <mergeCell ref="B9:G9"/>
    <mergeCell ref="H9:U9"/>
    <mergeCell ref="B10:G10"/>
    <mergeCell ref="H10:U10"/>
    <mergeCell ref="B11:G11"/>
    <mergeCell ref="H11:U11"/>
    <mergeCell ref="B12:G12"/>
    <mergeCell ref="H12:U12"/>
    <mergeCell ref="B13:G13"/>
    <mergeCell ref="H13:U13"/>
    <mergeCell ref="B16:G16"/>
    <mergeCell ref="H16:U16"/>
    <mergeCell ref="B17:G17"/>
    <mergeCell ref="H17:U17"/>
    <mergeCell ref="B18:G18"/>
    <mergeCell ref="H18:U18"/>
    <mergeCell ref="B19:G19"/>
    <mergeCell ref="H19:U19"/>
    <mergeCell ref="B20:G20"/>
    <mergeCell ref="H20:U20"/>
    <mergeCell ref="B21:G21"/>
    <mergeCell ref="H21:U21"/>
    <mergeCell ref="B22:G22"/>
    <mergeCell ref="H22:U22"/>
    <mergeCell ref="B23:G23"/>
    <mergeCell ref="H23:U23"/>
    <mergeCell ref="B24:G24"/>
    <mergeCell ref="H24:U24"/>
    <mergeCell ref="B27:G27"/>
    <mergeCell ref="H27:U27"/>
    <mergeCell ref="B28:G28"/>
    <mergeCell ref="H28:U28"/>
    <mergeCell ref="B29:G29"/>
    <mergeCell ref="H29:U29"/>
    <mergeCell ref="B30:G30"/>
    <mergeCell ref="H30:U30"/>
    <mergeCell ref="B31:G31"/>
    <mergeCell ref="H31:U31"/>
    <mergeCell ref="B32:G32"/>
    <mergeCell ref="H32:U32"/>
    <mergeCell ref="B33:G33"/>
    <mergeCell ref="H33:U33"/>
    <mergeCell ref="B34:G34"/>
    <mergeCell ref="H34:U34"/>
  </mergeCells>
  <dataValidations count="2">
    <dataValidation type="list" allowBlank="1" showInputMessage="1" showErrorMessage="1" sqref="H13:U13" xr:uid="{CC7CEE93-C3DC-452B-82B2-5280A6209068}">
      <formula1>ListValues_LegalStatus</formula1>
    </dataValidation>
    <dataValidation type="list" allowBlank="1" showInputMessage="1" showErrorMessage="1" sqref="H7:U7 H20:U20 H30:U30" xr:uid="{03526E47-202F-41B3-8821-32D282EE4C28}">
      <formula1>ListValues_States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Complete This Form</vt:lpstr>
      <vt:lpstr>Rehab R4R</vt:lpstr>
      <vt:lpstr>SelectOne</vt:lpstr>
      <vt:lpstr>Sched</vt:lpstr>
      <vt:lpstr>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Anker Heegaard</dc:creator>
  <cp:lastModifiedBy>Anker Heegaard</cp:lastModifiedBy>
  <dcterms:created xsi:type="dcterms:W3CDTF">2022-11-01T15:09:42Z</dcterms:created>
  <dcterms:modified xsi:type="dcterms:W3CDTF">2023-07-07T12:14:47Z</dcterms:modified>
</cp:coreProperties>
</file>